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stepankabednarova/Dropbox/pyšely/peša/"/>
    </mc:Choice>
  </mc:AlternateContent>
  <xr:revisionPtr revIDLastSave="0" documentId="8_{E5402BCD-BA8F-F449-A5B9-83169BDBCAFA}" xr6:coauthVersionLast="47" xr6:coauthVersionMax="47" xr10:uidLastSave="{00000000-0000-0000-0000-000000000000}"/>
  <workbookProtection workbookPassword="E100" lockStructure="1"/>
  <bookViews>
    <workbookView xWindow="0" yWindow="500" windowWidth="28800" windowHeight="15940" activeTab="2" xr2:uid="{00000000-000D-0000-FFFF-FFFF00000000}"/>
  </bookViews>
  <sheets>
    <sheet name="SUC PV a OV 2021" sheetId="4" r:id="rId1"/>
    <sheet name="SUC PV a OV 2022" sheetId="5" r:id="rId2"/>
    <sheet name="SUC PV a OV 2023" sheetId="6" r:id="rId3"/>
    <sheet name="STOČNÉ" sheetId="1" state="hidden" r:id="rId4"/>
    <sheet name="List1" sheetId="3" state="hidden" r:id="rId5"/>
  </sheets>
  <definedNames>
    <definedName name="_xlnm.Print_Area" localSheetId="0">'SUC PV a OV 2021'!$A$1:$J$37</definedName>
    <definedName name="_xlnm.Print_Area" localSheetId="1">'SUC PV a OV 2022'!$A$1:$J$37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6" l="1"/>
  <c r="D23" i="6"/>
  <c r="C21" i="6"/>
  <c r="B21" i="6"/>
  <c r="D20" i="6"/>
  <c r="F20" i="6" s="1"/>
  <c r="D19" i="6"/>
  <c r="F19" i="6" s="1"/>
  <c r="D18" i="6"/>
  <c r="F18" i="6"/>
  <c r="D17" i="6"/>
  <c r="E17" i="6" s="1"/>
  <c r="D16" i="6"/>
  <c r="F16" i="6" s="1"/>
  <c r="D15" i="6"/>
  <c r="E15" i="6" s="1"/>
  <c r="D14" i="6"/>
  <c r="F14" i="6"/>
  <c r="D13" i="6"/>
  <c r="E13" i="6" s="1"/>
  <c r="D12" i="6"/>
  <c r="F12" i="6"/>
  <c r="D11" i="6"/>
  <c r="E11" i="6" s="1"/>
  <c r="D10" i="6"/>
  <c r="F10" i="6"/>
  <c r="D9" i="6"/>
  <c r="E9" i="6" s="1"/>
  <c r="D8" i="6"/>
  <c r="F8" i="6"/>
  <c r="D7" i="6"/>
  <c r="F7" i="6" s="1"/>
  <c r="C21" i="5"/>
  <c r="B21" i="5"/>
  <c r="D14" i="5"/>
  <c r="E14" i="5" s="1"/>
  <c r="D26" i="5"/>
  <c r="D23" i="5"/>
  <c r="D20" i="5"/>
  <c r="F20" i="5"/>
  <c r="D19" i="5"/>
  <c r="F19" i="5"/>
  <c r="D18" i="5"/>
  <c r="E18" i="5"/>
  <c r="D17" i="5"/>
  <c r="F17" i="5" s="1"/>
  <c r="D16" i="5"/>
  <c r="F16" i="5" s="1"/>
  <c r="E16" i="5"/>
  <c r="D15" i="5"/>
  <c r="F15" i="5"/>
  <c r="D13" i="5"/>
  <c r="E13" i="5" s="1"/>
  <c r="F13" i="5"/>
  <c r="D12" i="5"/>
  <c r="E12" i="5"/>
  <c r="F12" i="5"/>
  <c r="D11" i="5"/>
  <c r="F11" i="5"/>
  <c r="D10" i="5"/>
  <c r="F10" i="5" s="1"/>
  <c r="E10" i="5"/>
  <c r="D9" i="5"/>
  <c r="D21" i="5" s="1"/>
  <c r="F21" i="5" s="1"/>
  <c r="D8" i="5"/>
  <c r="E8" i="5" s="1"/>
  <c r="D7" i="5"/>
  <c r="F7" i="5" s="1"/>
  <c r="D26" i="4"/>
  <c r="D23" i="4"/>
  <c r="C21" i="4"/>
  <c r="B21" i="4"/>
  <c r="D20" i="4"/>
  <c r="E20" i="4" s="1"/>
  <c r="F20" i="4"/>
  <c r="D19" i="4"/>
  <c r="E19" i="4" s="1"/>
  <c r="F19" i="4"/>
  <c r="D18" i="4"/>
  <c r="F18" i="4" s="1"/>
  <c r="D17" i="4"/>
  <c r="F17" i="4" s="1"/>
  <c r="D16" i="4"/>
  <c r="F16" i="4"/>
  <c r="D15" i="4"/>
  <c r="E15" i="4" s="1"/>
  <c r="D14" i="4"/>
  <c r="E14" i="4" s="1"/>
  <c r="D13" i="4"/>
  <c r="F13" i="4"/>
  <c r="E13" i="4"/>
  <c r="D12" i="4"/>
  <c r="E12" i="4" s="1"/>
  <c r="D11" i="4"/>
  <c r="F11" i="4"/>
  <c r="D10" i="4"/>
  <c r="E10" i="4"/>
  <c r="D9" i="4"/>
  <c r="F9" i="4" s="1"/>
  <c r="E9" i="4"/>
  <c r="D8" i="4"/>
  <c r="F8" i="4" s="1"/>
  <c r="D7" i="4"/>
  <c r="D21" i="4" s="1"/>
  <c r="F7" i="4"/>
  <c r="F14" i="4"/>
  <c r="E16" i="4"/>
  <c r="E7" i="5"/>
  <c r="E11" i="5"/>
  <c r="E15" i="5"/>
  <c r="E17" i="5"/>
  <c r="E19" i="5"/>
  <c r="F8" i="5"/>
  <c r="F18" i="5"/>
  <c r="F11" i="6"/>
  <c r="E10" i="6"/>
  <c r="E18" i="6"/>
  <c r="E20" i="6"/>
  <c r="E7" i="6"/>
  <c r="E8" i="6"/>
  <c r="E14" i="6"/>
  <c r="E16" i="6"/>
  <c r="E12" i="6"/>
  <c r="F10" i="4"/>
  <c r="E20" i="5"/>
  <c r="E11" i="4"/>
  <c r="E21" i="4" l="1"/>
  <c r="F21" i="4"/>
  <c r="I16" i="5"/>
  <c r="I18" i="5"/>
  <c r="I11" i="5"/>
  <c r="I10" i="5"/>
  <c r="I19" i="5"/>
  <c r="I13" i="5"/>
  <c r="I14" i="5"/>
  <c r="I8" i="5"/>
  <c r="I15" i="5"/>
  <c r="I9" i="5"/>
  <c r="I12" i="5"/>
  <c r="I7" i="5"/>
  <c r="I17" i="5"/>
  <c r="I20" i="5"/>
  <c r="E21" i="5"/>
  <c r="E19" i="6"/>
  <c r="F13" i="6"/>
  <c r="F12" i="4"/>
  <c r="E8" i="4"/>
  <c r="F15" i="4"/>
  <c r="E18" i="4"/>
  <c r="F9" i="5"/>
  <c r="D21" i="6"/>
  <c r="F21" i="6" s="1"/>
  <c r="F14" i="5"/>
  <c r="F17" i="6"/>
  <c r="E9" i="5"/>
  <c r="F15" i="6"/>
  <c r="F9" i="6"/>
  <c r="E7" i="4"/>
  <c r="E17" i="4"/>
  <c r="E21" i="6" l="1"/>
  <c r="I15" i="6"/>
  <c r="I11" i="6"/>
  <c r="I9" i="6"/>
  <c r="I13" i="6"/>
  <c r="I18" i="6"/>
  <c r="I14" i="6"/>
  <c r="I12" i="6"/>
  <c r="I19" i="6"/>
  <c r="I8" i="6"/>
  <c r="I17" i="6"/>
  <c r="I7" i="6"/>
  <c r="I16" i="6"/>
  <c r="I20" i="6"/>
  <c r="I10" i="6"/>
  <c r="H10" i="5"/>
  <c r="J10" i="5" s="1"/>
  <c r="H14" i="5"/>
  <c r="J14" i="5" s="1"/>
  <c r="H16" i="5"/>
  <c r="J16" i="5" s="1"/>
  <c r="H17" i="5"/>
  <c r="J17" i="5" s="1"/>
  <c r="H12" i="5"/>
  <c r="J12" i="5" s="1"/>
  <c r="H20" i="5"/>
  <c r="J20" i="5" s="1"/>
  <c r="H15" i="5"/>
  <c r="J15" i="5" s="1"/>
  <c r="H8" i="5"/>
  <c r="J8" i="5" s="1"/>
  <c r="H13" i="5"/>
  <c r="J13" i="5" s="1"/>
  <c r="H18" i="5"/>
  <c r="J18" i="5" s="1"/>
  <c r="H19" i="5"/>
  <c r="J19" i="5" s="1"/>
  <c r="H11" i="5"/>
  <c r="J11" i="5" s="1"/>
  <c r="H9" i="5"/>
  <c r="J9" i="5" s="1"/>
  <c r="H7" i="5"/>
  <c r="J7" i="5" s="1"/>
  <c r="I16" i="4"/>
  <c r="I10" i="4"/>
  <c r="I19" i="4"/>
  <c r="I17" i="4"/>
  <c r="I18" i="4"/>
  <c r="I13" i="4"/>
  <c r="I8" i="4"/>
  <c r="I12" i="4"/>
  <c r="I9" i="4"/>
  <c r="I15" i="4"/>
  <c r="I7" i="4"/>
  <c r="I20" i="4"/>
  <c r="I14" i="4"/>
  <c r="I11" i="4"/>
  <c r="H16" i="4"/>
  <c r="H18" i="4"/>
  <c r="J18" i="4" s="1"/>
  <c r="H15" i="4"/>
  <c r="J15" i="4" s="1"/>
  <c r="H8" i="4"/>
  <c r="H14" i="4"/>
  <c r="J14" i="4" s="1"/>
  <c r="H19" i="4"/>
  <c r="H13" i="4"/>
  <c r="H20" i="4"/>
  <c r="J20" i="4" s="1"/>
  <c r="H17" i="4"/>
  <c r="J17" i="4" s="1"/>
  <c r="H12" i="4"/>
  <c r="J12" i="4" s="1"/>
  <c r="H10" i="4"/>
  <c r="J10" i="4" s="1"/>
  <c r="H11" i="4"/>
  <c r="J11" i="4" s="1"/>
  <c r="H9" i="4"/>
  <c r="H7" i="4"/>
  <c r="J9" i="4" l="1"/>
  <c r="J8" i="4"/>
  <c r="J16" i="4"/>
  <c r="J13" i="4"/>
  <c r="J7" i="4"/>
  <c r="J19" i="4"/>
  <c r="H13" i="6"/>
  <c r="J13" i="6" s="1"/>
  <c r="H8" i="6"/>
  <c r="J8" i="6" s="1"/>
  <c r="H14" i="6"/>
  <c r="J14" i="6" s="1"/>
  <c r="H15" i="6"/>
  <c r="J15" i="6" s="1"/>
  <c r="H18" i="6"/>
  <c r="J18" i="6" s="1"/>
  <c r="H20" i="6"/>
  <c r="J20" i="6" s="1"/>
  <c r="H9" i="6"/>
  <c r="J9" i="6" s="1"/>
  <c r="H19" i="6"/>
  <c r="J19" i="6" s="1"/>
  <c r="H7" i="6"/>
  <c r="J7" i="6" s="1"/>
  <c r="H16" i="6"/>
  <c r="J16" i="6" s="1"/>
  <c r="H12" i="6"/>
  <c r="J12" i="6" s="1"/>
  <c r="H10" i="6"/>
  <c r="J10" i="6" s="1"/>
  <c r="H11" i="6"/>
  <c r="J11" i="6" s="1"/>
  <c r="H17" i="6"/>
  <c r="J17" i="6" s="1"/>
</calcChain>
</file>

<file path=xl/sharedStrings.xml><?xml version="1.0" encoding="utf-8"?>
<sst xmlns="http://schemas.openxmlformats.org/spreadsheetml/2006/main" count="219" uniqueCount="93">
  <si>
    <t>Kraj</t>
  </si>
  <si>
    <t>ÚVN celkem (Kč)</t>
  </si>
  <si>
    <r>
      <t>Množství fakturované vody celkem (m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)</t>
    </r>
  </si>
  <si>
    <r>
      <t>Vážený průměr jednotkových nákladů (Kč/m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)</t>
    </r>
  </si>
  <si>
    <t>Kalkulační zisk celkem (Kč)</t>
  </si>
  <si>
    <r>
      <t>Vážený průměr ceny pro stočné (Kč/m</t>
    </r>
    <r>
      <rPr>
        <b/>
        <vertAlign val="superscript"/>
        <sz val="11"/>
        <rFont val="Calibri"/>
        <family val="2"/>
        <charset val="238"/>
      </rPr>
      <t>3</t>
    </r>
    <r>
      <rPr>
        <b/>
        <sz val="11"/>
        <rFont val="Calibri"/>
        <family val="2"/>
        <charset val="238"/>
      </rPr>
      <t>)</t>
    </r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</si>
  <si>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</si>
  <si>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</si>
  <si>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</si>
  <si>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</si>
  <si>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</si>
  <si>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</si>
  <si>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</si>
  <si>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</si>
  <si>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</si>
  <si>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</si>
  <si>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</si>
  <si>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</si>
  <si>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Moravskoslezský kraj</t>
  </si>
  <si>
    <t>Zlínský kraj</t>
  </si>
  <si>
    <t>ÚVN celkem (Kč)  PV</t>
  </si>
  <si>
    <t>ÚVN celkem (Kč) OV</t>
  </si>
  <si>
    <t>suma PV + OV</t>
  </si>
  <si>
    <t>poměr PV procentech</t>
  </si>
  <si>
    <t>poměr OV procentech</t>
  </si>
  <si>
    <t>Plzeňský</t>
  </si>
  <si>
    <t>Hl.m.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</si>
  <si>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</si>
  <si>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</si>
  <si>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</si>
  <si>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</si>
  <si>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</si>
  <si>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</si>
  <si>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</si>
  <si>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</si>
  <si>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Středočeský</t>
  </si>
  <si>
    <t>Ústecký</t>
  </si>
  <si>
    <t>Vysočina</t>
  </si>
  <si>
    <t>Zlínský</t>
  </si>
  <si>
    <t>Příjmy</t>
  </si>
  <si>
    <t>Uvažovaná specifická spotřeba vody (m3/rok)</t>
  </si>
  <si>
    <t>Sazba DPH  pro Vodné a Stočné</t>
  </si>
  <si>
    <t>Hranice sociální únosnosti pro VH služby</t>
  </si>
  <si>
    <t>ÚVN OV</t>
  </si>
  <si>
    <t>ÚVN PV a OV</t>
  </si>
  <si>
    <t>ÚVN PV</t>
  </si>
  <si>
    <t>(%)</t>
  </si>
  <si>
    <t>(Kč)</t>
  </si>
  <si>
    <t>(Kč/os)</t>
  </si>
  <si>
    <t>http://www.cnb.cz/cs/menova_politika/zpravy_o_inflaci/</t>
  </si>
  <si>
    <r>
      <t>3) Pro výpočet sociálně únosné ceny v daném roce</t>
    </r>
    <r>
      <rPr>
        <b/>
        <i/>
        <sz val="9"/>
        <color indexed="8"/>
        <rFont val="Calibri"/>
        <family val="2"/>
        <charset val="238"/>
      </rPr>
      <t xml:space="preserve"> t</t>
    </r>
    <r>
      <rPr>
        <i/>
        <sz val="9"/>
        <color indexed="8"/>
        <rFont val="Calibri"/>
        <family val="2"/>
        <charset val="238"/>
      </rPr>
      <t xml:space="preserve"> je použit poslední celoroční údaj o čistých příjmech domácnosti, navýšený o skutečnou meziroční změnu indexu</t>
    </r>
  </si>
  <si>
    <r>
      <t>spotřebitelských cen k II. čtvrtletí r.</t>
    </r>
    <r>
      <rPr>
        <b/>
        <i/>
        <sz val="9"/>
        <color indexed="8"/>
        <rFont val="Calibri"/>
        <family val="2"/>
        <charset val="238"/>
      </rPr>
      <t xml:space="preserve"> t-2</t>
    </r>
    <r>
      <rPr>
        <i/>
        <sz val="9"/>
        <color indexed="8"/>
        <rFont val="Calibri"/>
        <family val="2"/>
        <charset val="238"/>
      </rPr>
      <t>,</t>
    </r>
    <r>
      <rPr>
        <b/>
        <i/>
        <sz val="9"/>
        <color indexed="8"/>
        <rFont val="Calibri"/>
        <family val="2"/>
        <charset val="238"/>
      </rPr>
      <t xml:space="preserve"> t-1</t>
    </r>
    <r>
      <rPr>
        <i/>
        <sz val="9"/>
        <color indexed="8"/>
        <rFont val="Calibri"/>
        <family val="2"/>
        <charset val="238"/>
      </rPr>
      <t xml:space="preserve"> a očekávanou meziroční změnu indexu spotřebitelských cen k II. čtvrtletí r.</t>
    </r>
    <r>
      <rPr>
        <b/>
        <i/>
        <sz val="9"/>
        <color indexed="8"/>
        <rFont val="Calibri"/>
        <family val="2"/>
        <charset val="238"/>
      </rPr>
      <t xml:space="preserve"> t.</t>
    </r>
  </si>
  <si>
    <r>
      <t>Uvažovaná specifická spotřeba vody (l/os*den)</t>
    </r>
    <r>
      <rPr>
        <i/>
        <vertAlign val="superscript"/>
        <sz val="11"/>
        <color indexed="8"/>
        <rFont val="Calibri"/>
        <family val="2"/>
        <charset val="238"/>
      </rPr>
      <t>4)</t>
    </r>
  </si>
  <si>
    <r>
      <t>Kč/m</t>
    </r>
    <r>
      <rPr>
        <b/>
        <i/>
        <vertAlign val="superscript"/>
        <sz val="11"/>
        <rFont val="Calibri"/>
        <family val="2"/>
        <charset val="238"/>
      </rPr>
      <t>3</t>
    </r>
    <r>
      <rPr>
        <b/>
        <i/>
        <sz val="11"/>
        <rFont val="Calibri"/>
        <family val="2"/>
        <charset val="238"/>
      </rPr>
      <t>(vč. DPH)</t>
    </r>
  </si>
  <si>
    <t xml:space="preserve">Poměr ÚVN PV </t>
  </si>
  <si>
    <t xml:space="preserve">Poměr ÚVN OV </t>
  </si>
  <si>
    <t>SÚC PV        (poměr dle ČR)</t>
  </si>
  <si>
    <t>SÚC OV      (poměr dle ČR)</t>
  </si>
  <si>
    <t>Poměr dle ČR</t>
  </si>
  <si>
    <t>4) Pro výpočet je uvažováno specifické množství vody fakturované za rok 2017 ve výši 88,7 l/os/den dle údajů ČSÚ "Vodovody a kanalizace v roce 2017"</t>
  </si>
  <si>
    <t>r. 2020</t>
  </si>
  <si>
    <t>Celkem ÚVN</t>
  </si>
  <si>
    <t xml:space="preserve">SÚC PV a OV </t>
  </si>
  <si>
    <t>Údaje platné ke dni 30.9.2020</t>
  </si>
  <si>
    <r>
      <t xml:space="preserve">Průměrný roční čistý příjem domácnosti dle krajů za rok 2019 </t>
    </r>
    <r>
      <rPr>
        <b/>
        <vertAlign val="superscript"/>
        <sz val="11"/>
        <rFont val="Calibri"/>
        <family val="2"/>
        <charset val="238"/>
      </rPr>
      <t xml:space="preserve"> 1)</t>
    </r>
  </si>
  <si>
    <t>1) Průměrný roční čistý příjem domácnosti dle krajů za rok 2019 ( viz odkaz ČSÚ, Tab.14.1 a), písm. E, Tab.14.2 a), písm. E))</t>
  </si>
  <si>
    <t>https://www.czso.cz/csu/czso/prijmy-a-zivotni-podminky-domacnosti-2019</t>
  </si>
  <si>
    <t>r. 2021</t>
  </si>
  <si>
    <t>2) Hodnoty představují průměrnou meziroční změnu indexu spotřebitelskcýh cen k 2. čtvrtletí daného roku dle poslední Zprávy ČNB o inflaci (ze dne 13.8.2020).</t>
  </si>
  <si>
    <t>Sociálně únosná cena pro vodné a sociálně únosná cena pro stočné na rok 2021</t>
  </si>
  <si>
    <r>
      <t>Indexace z r. 2019 na r. 2021</t>
    </r>
    <r>
      <rPr>
        <i/>
        <vertAlign val="superscript"/>
        <sz val="11"/>
        <color indexed="8"/>
        <rFont val="Calibri"/>
        <family val="2"/>
        <charset val="238"/>
      </rPr>
      <t>3)</t>
    </r>
  </si>
  <si>
    <r>
      <t>Inflace k II. čtvrtletí 2020 a 2021</t>
    </r>
    <r>
      <rPr>
        <i/>
        <vertAlign val="superscript"/>
        <sz val="11"/>
        <color indexed="8"/>
        <rFont val="Calibri"/>
        <family val="2"/>
        <charset val="238"/>
      </rPr>
      <t>2)</t>
    </r>
  </si>
  <si>
    <t>Výpočet SÚC na základě průměrného ročního čistého příjmu člena domácnosti dle krajů (NUTS 3) a se specifickou spotřebou vody 88,7 l/os*den</t>
  </si>
  <si>
    <t>Sociálně únosná hranice pro výdaje na Vodné a Stočné je definována jako cena pro Vodné a Stočné (vč. DPH), která představuje 2% průměrných ročních čistých příjmů domácnosti a se standardní spotřebou 88,7 l/os*den pro účel tohoto výpočtu (Metodika pro žadatele rozvádějící podmínky Přílohy č. 7 Programového dokumentu, verze 3.6).</t>
  </si>
  <si>
    <t>https://www.cnb.cz/cs/menova-politika/zpravy-o-menove-politice/Zprava-o-menove-politice-leto-2021/</t>
  </si>
  <si>
    <t>2) Hodnoty představují průměrnou meziroční změnu indexu spotřebitelskcýh cen k 2. čtvrtletí daného roku dle poslední Zprávy ČNB o měnové politice(ze dne 12.8.2021).</t>
  </si>
  <si>
    <t>1) Průměrný roční čistý příjem domácnosti dle krajů za rok 2020 ( viz odkaz ČSÚ, Tab.14.1 a), písm. E, Tab.14.2 a), písm. E))</t>
  </si>
  <si>
    <t>r. 2022</t>
  </si>
  <si>
    <r>
      <t>Indexace z r. 2021 na r. 2022</t>
    </r>
    <r>
      <rPr>
        <i/>
        <vertAlign val="superscript"/>
        <sz val="11"/>
        <color indexed="8"/>
        <rFont val="Calibri"/>
        <family val="2"/>
        <charset val="238"/>
      </rPr>
      <t>3)</t>
    </r>
  </si>
  <si>
    <r>
      <t>Inflace k II. čtvrtletí 2021 a 2022</t>
    </r>
    <r>
      <rPr>
        <i/>
        <vertAlign val="superscript"/>
        <sz val="11"/>
        <color indexed="8"/>
        <rFont val="Calibri"/>
        <family val="2"/>
        <charset val="238"/>
      </rPr>
      <t>2)</t>
    </r>
  </si>
  <si>
    <t>Sociálně únosná cena pro vodné a sociálně únosná cena pro stočné na rok 2022</t>
  </si>
  <si>
    <r>
      <t xml:space="preserve">Průměrný roční čistý příjem domácnosti dle krajů za rok 2020 </t>
    </r>
    <r>
      <rPr>
        <b/>
        <vertAlign val="superscript"/>
        <sz val="11"/>
        <rFont val="Calibri"/>
        <family val="2"/>
        <charset val="238"/>
      </rPr>
      <t xml:space="preserve"> 1)</t>
    </r>
  </si>
  <si>
    <t>https://www.czso.cz/csu/czso/prijmy-a-zivotni-podminky-domacnosti-cdknb922a5</t>
  </si>
  <si>
    <t>Údaje platné ke dni 7.10.2021</t>
  </si>
  <si>
    <t>Sociálně únosná cena pro vodné a sociálně únosná cena pro stočné na rok 2023</t>
  </si>
  <si>
    <t>r. 2023</t>
  </si>
  <si>
    <r>
      <t>Indexace z r. 2021 na r. 2023</t>
    </r>
    <r>
      <rPr>
        <i/>
        <vertAlign val="superscript"/>
        <sz val="11"/>
        <color indexed="8"/>
        <rFont val="Calibri"/>
        <family val="2"/>
        <charset val="238"/>
      </rPr>
      <t>3)</t>
    </r>
  </si>
  <si>
    <t>Údaje platné ke dni 7.10.2022</t>
  </si>
  <si>
    <r>
      <t>Inflace k II. čtvrtletí 2021, 2022 a 2023</t>
    </r>
    <r>
      <rPr>
        <i/>
        <vertAlign val="superscript"/>
        <sz val="11"/>
        <color indexed="8"/>
        <rFont val="Calibri"/>
        <family val="2"/>
        <charset val="238"/>
      </rPr>
      <t>2)</t>
    </r>
  </si>
  <si>
    <t>https://www.cnb.cz/cs/menova-politika/zpravy-o-menove-politice/Zprava-o-menove-politice-leto-2022/</t>
  </si>
  <si>
    <r>
      <t>3) Pro výpočet sociálně únosné ceny v roce 2023 (v daném roce</t>
    </r>
    <r>
      <rPr>
        <b/>
        <i/>
        <sz val="9"/>
        <color indexed="8"/>
        <rFont val="Calibri"/>
        <family val="2"/>
        <charset val="238"/>
      </rPr>
      <t xml:space="preserve"> t)</t>
    </r>
    <r>
      <rPr>
        <i/>
        <sz val="9"/>
        <color indexed="8"/>
        <rFont val="Calibri"/>
        <family val="2"/>
        <charset val="238"/>
      </rPr>
      <t>je použit poslední celoroční údaj o čistých příjmech domácností, navýšený o meziroční změnu indexu</t>
    </r>
  </si>
  <si>
    <r>
      <t>spotřebitelských cen k II. čtvrtletí r.</t>
    </r>
    <r>
      <rPr>
        <b/>
        <i/>
        <sz val="9"/>
        <color indexed="8"/>
        <rFont val="Calibri"/>
        <family val="2"/>
        <charset val="238"/>
      </rPr>
      <t xml:space="preserve"> t-2 </t>
    </r>
    <r>
      <rPr>
        <i/>
        <sz val="9"/>
        <color indexed="8"/>
        <rFont val="Calibri"/>
        <family val="2"/>
        <charset val="238"/>
      </rPr>
      <t>a stanovenou hodnotou indexu spotřebitelských cenpro</t>
    </r>
    <r>
      <rPr>
        <b/>
        <i/>
        <sz val="9"/>
        <color indexed="8"/>
        <rFont val="Calibri"/>
        <family val="2"/>
        <charset val="238"/>
      </rPr>
      <t xml:space="preserve"> </t>
    </r>
    <r>
      <rPr>
        <i/>
        <sz val="9"/>
        <color indexed="8"/>
        <rFont val="Calibri"/>
        <family val="2"/>
        <charset val="238"/>
      </rPr>
      <t>r.</t>
    </r>
    <r>
      <rPr>
        <b/>
        <i/>
        <sz val="9"/>
        <color indexed="8"/>
        <rFont val="Calibri"/>
        <family val="2"/>
        <charset val="238"/>
      </rPr>
      <t xml:space="preserve"> t-1</t>
    </r>
    <r>
      <rPr>
        <i/>
        <sz val="9"/>
        <color indexed="8"/>
        <rFont val="Calibri"/>
        <family val="2"/>
        <charset val="238"/>
      </rPr>
      <t xml:space="preserve">a </t>
    </r>
    <r>
      <rPr>
        <b/>
        <i/>
        <sz val="9"/>
        <color indexed="8"/>
        <rFont val="Calibri"/>
        <family val="2"/>
        <charset val="238"/>
      </rPr>
      <t>t</t>
    </r>
    <r>
      <rPr>
        <i/>
        <sz val="9"/>
        <color indexed="8"/>
        <rFont val="Calibri"/>
        <family val="2"/>
        <charset val="238"/>
      </rPr>
      <t xml:space="preserve"> (dle pozn. 2 výše).</t>
    </r>
  </si>
  <si>
    <r>
      <t>2) Hodnoty představují průměrnou meziroční změnu indexu spotřebitelskcýh cen k 2. čtvrtletí roku 2021 (</t>
    </r>
    <r>
      <rPr>
        <b/>
        <i/>
        <sz val="9"/>
        <rFont val="Calibri"/>
        <family val="2"/>
        <charset val="238"/>
      </rPr>
      <t>t-2</t>
    </r>
    <r>
      <rPr>
        <i/>
        <sz val="9"/>
        <rFont val="Calibri"/>
        <family val="2"/>
        <charset val="238"/>
      </rPr>
      <t xml:space="preserve">) dle Zprávy ČNB o měnové politice a stanovenou hodnotu 3,8% pro roky </t>
    </r>
    <r>
      <rPr>
        <b/>
        <i/>
        <sz val="9"/>
        <rFont val="Calibri"/>
        <family val="2"/>
        <charset val="238"/>
      </rPr>
      <t xml:space="preserve">t -1 </t>
    </r>
    <r>
      <rPr>
        <i/>
        <sz val="9"/>
        <rFont val="Calibri"/>
        <family val="2"/>
        <charset val="238"/>
      </rPr>
      <t xml:space="preserve">a </t>
    </r>
    <r>
      <rPr>
        <b/>
        <i/>
        <sz val="9"/>
        <rFont val="Calibri"/>
        <family val="2"/>
        <charset val="238"/>
      </rPr>
      <t>t  (dle Mimořádného opatření a stanoviska MŽP ze dne 4.10.2022 pod č.j. MZP/2022/330/1863 platí stanovení hodnot inflace na roky 2022 a 2023 pouze pro výpočet SÚC na rok 2023)</t>
    </r>
    <r>
      <rPr>
        <i/>
        <sz val="9"/>
        <rFont val="Calibri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</si>
</sst>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č_-;\-* #,##0.00\ _K_č_-;_-* &quot;-&quot;??\ _K_č_-;_-@_-"/>
    <numFmt numFmtId="165" formatCode="_-* #,##0\ _K_č_-;\-* #,##0\ _K_č_-;_-* &quot;-&quot;??\ _K_č_-;_-@_-"/>
    <numFmt numFmtId="166" formatCode="0.0%"/>
    <numFmt numFmtId="167" formatCode="0.000"/>
    <numFmt numFmtId="168" formatCode="0.0"/>
    <numFmt numFmtId="169" formatCode="#,##0.00_ ;\-#,##0.00\ 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i/>
      <vertAlign val="superscript"/>
      <sz val="11"/>
      <name val="Calibri"/>
      <family val="2"/>
      <charset val="238"/>
    </font>
    <font>
      <i/>
      <sz val="9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i/>
      <vertAlign val="superscript"/>
      <sz val="11"/>
      <color indexed="8"/>
      <name val="Calibri"/>
      <family val="2"/>
      <charset val="238"/>
    </font>
    <font>
      <i/>
      <sz val="9"/>
      <name val="Calibri"/>
      <family val="2"/>
      <charset val="238"/>
    </font>
    <font>
      <b/>
      <i/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u/>
      <sz val="9"/>
      <color theme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106">
    <xf numFmtId="0" fontId="0" fillId="0" borderId="0" xfId="0"/>
    <xf numFmtId="0" fontId="13" fillId="0" borderId="0" xfId="0" applyFont="1" applyAlignment="1">
      <alignment horizontal="center" vertical="center" wrapText="1"/>
    </xf>
    <xf numFmtId="165" fontId="10" fillId="0" borderId="0" xfId="1" applyNumberFormat="1" applyFont="1"/>
    <xf numFmtId="2" fontId="11" fillId="0" borderId="0" xfId="0" applyNumberFormat="1" applyFont="1"/>
    <xf numFmtId="2" fontId="0" fillId="0" borderId="0" xfId="0" applyNumberFormat="1"/>
    <xf numFmtId="0" fontId="0" fillId="0" borderId="0" xfId="0" applyAlignment="1">
      <alignment wrapText="1"/>
    </xf>
    <xf numFmtId="9" fontId="10" fillId="0" borderId="0" xfId="3" applyFont="1"/>
    <xf numFmtId="10" fontId="10" fillId="0" borderId="0" xfId="3" applyNumberFormat="1" applyFont="1"/>
    <xf numFmtId="0" fontId="0" fillId="2" borderId="0" xfId="0" applyFill="1"/>
    <xf numFmtId="0" fontId="14" fillId="2" borderId="0" xfId="0" applyFont="1" applyFill="1"/>
    <xf numFmtId="0" fontId="15" fillId="0" borderId="0" xfId="0" applyFont="1" applyAlignment="1">
      <alignment wrapText="1"/>
    </xf>
    <xf numFmtId="0" fontId="16" fillId="2" borderId="0" xfId="2" applyFont="1" applyFill="1" applyBorder="1" applyProtection="1"/>
    <xf numFmtId="166" fontId="14" fillId="2" borderId="0" xfId="3" applyNumberFormat="1" applyFont="1" applyFill="1" applyBorder="1" applyAlignment="1" applyProtection="1">
      <alignment horizontal="right"/>
    </xf>
    <xf numFmtId="0" fontId="0" fillId="2" borderId="1" xfId="0" applyFill="1" applyBorder="1"/>
    <xf numFmtId="165" fontId="10" fillId="2" borderId="1" xfId="1" applyNumberFormat="1" applyFont="1" applyFill="1" applyBorder="1" applyProtection="1"/>
    <xf numFmtId="165" fontId="10" fillId="2" borderId="2" xfId="1" applyNumberFormat="1" applyFont="1" applyFill="1" applyBorder="1" applyProtection="1"/>
    <xf numFmtId="165" fontId="10" fillId="2" borderId="3" xfId="1" applyNumberFormat="1" applyFont="1" applyFill="1" applyBorder="1" applyProtection="1"/>
    <xf numFmtId="9" fontId="10" fillId="2" borderId="4" xfId="3" applyFont="1" applyFill="1" applyBorder="1" applyAlignment="1" applyProtection="1">
      <alignment horizontal="center"/>
    </xf>
    <xf numFmtId="9" fontId="10" fillId="2" borderId="2" xfId="3" applyFont="1" applyFill="1" applyBorder="1" applyAlignment="1" applyProtection="1">
      <alignment horizontal="center"/>
    </xf>
    <xf numFmtId="2" fontId="11" fillId="3" borderId="3" xfId="0" applyNumberFormat="1" applyFont="1" applyFill="1" applyBorder="1" applyAlignment="1">
      <alignment horizontal="center"/>
    </xf>
    <xf numFmtId="0" fontId="0" fillId="2" borderId="5" xfId="0" applyFill="1" applyBorder="1"/>
    <xf numFmtId="165" fontId="10" fillId="2" borderId="5" xfId="1" applyNumberFormat="1" applyFont="1" applyFill="1" applyBorder="1" applyProtection="1"/>
    <xf numFmtId="165" fontId="10" fillId="2" borderId="6" xfId="1" applyNumberFormat="1" applyFont="1" applyFill="1" applyBorder="1" applyProtection="1"/>
    <xf numFmtId="165" fontId="10" fillId="2" borderId="7" xfId="1" applyNumberFormat="1" applyFont="1" applyFill="1" applyBorder="1" applyProtection="1"/>
    <xf numFmtId="9" fontId="10" fillId="2" borderId="0" xfId="3" applyFont="1" applyFill="1" applyBorder="1" applyAlignment="1" applyProtection="1">
      <alignment horizontal="center"/>
    </xf>
    <xf numFmtId="9" fontId="0" fillId="2" borderId="6" xfId="0" applyNumberFormat="1" applyFill="1" applyBorder="1" applyAlignment="1">
      <alignment horizontal="center"/>
    </xf>
    <xf numFmtId="2" fontId="11" fillId="3" borderId="7" xfId="0" applyNumberFormat="1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165" fontId="15" fillId="4" borderId="14" xfId="1" applyNumberFormat="1" applyFont="1" applyFill="1" applyBorder="1" applyAlignment="1" applyProtection="1">
      <alignment horizontal="center" vertical="center" wrapText="1"/>
    </xf>
    <xf numFmtId="165" fontId="15" fillId="4" borderId="15" xfId="1" applyNumberFormat="1" applyFont="1" applyFill="1" applyBorder="1" applyAlignment="1" applyProtection="1">
      <alignment horizontal="center" vertical="center" wrapText="1"/>
    </xf>
    <xf numFmtId="165" fontId="15" fillId="4" borderId="16" xfId="1" applyNumberFormat="1" applyFont="1" applyFill="1" applyBorder="1" applyAlignment="1" applyProtection="1">
      <alignment horizontal="center" vertical="center" wrapText="1"/>
    </xf>
    <xf numFmtId="9" fontId="15" fillId="4" borderId="17" xfId="3" applyFont="1" applyFill="1" applyBorder="1" applyAlignment="1" applyProtection="1">
      <alignment horizontal="center" vertical="center" wrapText="1"/>
    </xf>
    <xf numFmtId="9" fontId="17" fillId="4" borderId="16" xfId="0" applyNumberFormat="1" applyFont="1" applyFill="1" applyBorder="1" applyAlignment="1">
      <alignment horizontal="center" vertical="center" wrapText="1"/>
    </xf>
    <xf numFmtId="3" fontId="17" fillId="4" borderId="18" xfId="0" applyNumberFormat="1" applyFont="1" applyFill="1" applyBorder="1" applyAlignment="1">
      <alignment horizontal="center"/>
    </xf>
    <xf numFmtId="169" fontId="17" fillId="3" borderId="13" xfId="0" applyNumberFormat="1" applyFont="1" applyFill="1" applyBorder="1" applyAlignment="1">
      <alignment horizontal="center"/>
    </xf>
    <xf numFmtId="169" fontId="17" fillId="3" borderId="19" xfId="0" applyNumberFormat="1" applyFont="1" applyFill="1" applyBorder="1" applyAlignment="1">
      <alignment horizontal="center"/>
    </xf>
    <xf numFmtId="169" fontId="17" fillId="3" borderId="16" xfId="0" applyNumberFormat="1" applyFont="1" applyFill="1" applyBorder="1" applyAlignment="1">
      <alignment horizontal="center"/>
    </xf>
    <xf numFmtId="0" fontId="0" fillId="0" borderId="13" xfId="0" applyBorder="1"/>
    <xf numFmtId="165" fontId="0" fillId="0" borderId="13" xfId="0" applyNumberFormat="1" applyBorder="1"/>
    <xf numFmtId="165" fontId="0" fillId="0" borderId="19" xfId="0" applyNumberFormat="1" applyBorder="1"/>
    <xf numFmtId="165" fontId="0" fillId="0" borderId="16" xfId="0" applyNumberFormat="1" applyBorder="1"/>
    <xf numFmtId="10" fontId="0" fillId="3" borderId="17" xfId="0" applyNumberFormat="1" applyFill="1" applyBorder="1" applyAlignment="1">
      <alignment horizontal="center"/>
    </xf>
    <xf numFmtId="10" fontId="0" fillId="3" borderId="19" xfId="0" applyNumberFormat="1" applyFill="1" applyBorder="1" applyAlignment="1">
      <alignment horizontal="center"/>
    </xf>
    <xf numFmtId="3" fontId="18" fillId="0" borderId="18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10" fontId="10" fillId="2" borderId="0" xfId="3" applyNumberFormat="1" applyFont="1" applyFill="1" applyBorder="1" applyProtection="1"/>
    <xf numFmtId="168" fontId="14" fillId="2" borderId="0" xfId="0" applyNumberFormat="1" applyFont="1" applyFill="1"/>
    <xf numFmtId="166" fontId="10" fillId="2" borderId="0" xfId="3" applyNumberFormat="1" applyFont="1" applyFill="1" applyBorder="1" applyProtection="1"/>
    <xf numFmtId="167" fontId="14" fillId="2" borderId="0" xfId="0" applyNumberFormat="1" applyFont="1" applyFill="1"/>
    <xf numFmtId="167" fontId="0" fillId="2" borderId="0" xfId="0" applyNumberFormat="1" applyFill="1"/>
    <xf numFmtId="9" fontId="14" fillId="2" borderId="0" xfId="3" applyFont="1" applyFill="1" applyBorder="1" applyProtection="1"/>
    <xf numFmtId="0" fontId="19" fillId="2" borderId="0" xfId="0" applyFont="1" applyFill="1"/>
    <xf numFmtId="0" fontId="20" fillId="2" borderId="0" xfId="0" applyFont="1" applyFill="1"/>
    <xf numFmtId="3" fontId="18" fillId="2" borderId="12" xfId="0" applyNumberFormat="1" applyFont="1" applyFill="1" applyBorder="1" applyAlignment="1">
      <alignment horizontal="center"/>
    </xf>
    <xf numFmtId="3" fontId="18" fillId="2" borderId="20" xfId="0" applyNumberFormat="1" applyFont="1" applyFill="1" applyBorder="1" applyAlignment="1">
      <alignment horizontal="center"/>
    </xf>
    <xf numFmtId="0" fontId="0" fillId="2" borderId="21" xfId="0" applyFill="1" applyBorder="1"/>
    <xf numFmtId="165" fontId="10" fillId="2" borderId="21" xfId="1" applyNumberFormat="1" applyFont="1" applyFill="1" applyBorder="1" applyProtection="1"/>
    <xf numFmtId="165" fontId="10" fillId="2" borderId="22" xfId="1" applyNumberFormat="1" applyFont="1" applyFill="1" applyBorder="1" applyProtection="1"/>
    <xf numFmtId="165" fontId="10" fillId="2" borderId="23" xfId="1" applyNumberFormat="1" applyFont="1" applyFill="1" applyBorder="1" applyProtection="1"/>
    <xf numFmtId="9" fontId="10" fillId="2" borderId="24" xfId="3" applyFont="1" applyFill="1" applyBorder="1" applyAlignment="1" applyProtection="1">
      <alignment horizontal="center"/>
    </xf>
    <xf numFmtId="9" fontId="0" fillId="2" borderId="22" xfId="0" applyNumberFormat="1" applyFill="1" applyBorder="1" applyAlignment="1">
      <alignment horizontal="center"/>
    </xf>
    <xf numFmtId="3" fontId="18" fillId="2" borderId="25" xfId="0" applyNumberFormat="1" applyFont="1" applyFill="1" applyBorder="1" applyAlignment="1">
      <alignment horizontal="center"/>
    </xf>
    <xf numFmtId="2" fontId="11" fillId="3" borderId="23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left"/>
    </xf>
    <xf numFmtId="0" fontId="18" fillId="2" borderId="0" xfId="0" applyFont="1" applyFill="1"/>
    <xf numFmtId="0" fontId="11" fillId="0" borderId="26" xfId="0" applyFont="1" applyBorder="1"/>
    <xf numFmtId="0" fontId="14" fillId="2" borderId="0" xfId="0" applyFont="1" applyFill="1" applyAlignment="1">
      <alignment horizontal="right"/>
    </xf>
    <xf numFmtId="166" fontId="14" fillId="0" borderId="0" xfId="3" applyNumberFormat="1" applyFont="1" applyFill="1" applyBorder="1" applyAlignment="1" applyProtection="1">
      <alignment horizontal="right"/>
    </xf>
    <xf numFmtId="0" fontId="21" fillId="2" borderId="0" xfId="0" applyFont="1" applyFill="1"/>
    <xf numFmtId="2" fontId="0" fillId="3" borderId="1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0" fillId="3" borderId="21" xfId="0" applyNumberFormat="1" applyFill="1" applyBorder="1" applyAlignment="1">
      <alignment horizontal="center"/>
    </xf>
    <xf numFmtId="2" fontId="0" fillId="3" borderId="27" xfId="0" applyNumberFormat="1" applyFill="1" applyBorder="1" applyAlignment="1">
      <alignment horizontal="center"/>
    </xf>
    <xf numFmtId="2" fontId="0" fillId="3" borderId="5" xfId="0" applyNumberFormat="1" applyFill="1" applyBorder="1" applyAlignment="1">
      <alignment horizontal="center"/>
    </xf>
    <xf numFmtId="2" fontId="0" fillId="3" borderId="28" xfId="0" applyNumberFormat="1" applyFill="1" applyBorder="1" applyAlignment="1">
      <alignment horizontal="center"/>
    </xf>
    <xf numFmtId="0" fontId="12" fillId="2" borderId="0" xfId="2" applyFill="1" applyBorder="1" applyProtection="1"/>
    <xf numFmtId="164" fontId="18" fillId="2" borderId="0" xfId="1" applyFont="1" applyFill="1" applyBorder="1" applyAlignment="1">
      <alignment horizontal="left"/>
    </xf>
    <xf numFmtId="165" fontId="18" fillId="2" borderId="0" xfId="1" applyNumberFormat="1" applyFont="1" applyFill="1" applyBorder="1" applyAlignment="1">
      <alignment horizontal="left"/>
    </xf>
    <xf numFmtId="165" fontId="18" fillId="2" borderId="0" xfId="1" applyNumberFormat="1" applyFont="1" applyFill="1" applyBorder="1" applyAlignment="1"/>
    <xf numFmtId="0" fontId="13" fillId="5" borderId="3" xfId="0" applyFont="1" applyFill="1" applyBorder="1" applyAlignment="1">
      <alignment horizontal="center" vertical="center" wrapText="1"/>
    </xf>
    <xf numFmtId="169" fontId="17" fillId="5" borderId="16" xfId="0" applyNumberFormat="1" applyFont="1" applyFill="1" applyBorder="1" applyAlignment="1">
      <alignment horizontal="center"/>
    </xf>
    <xf numFmtId="2" fontId="11" fillId="5" borderId="3" xfId="0" applyNumberFormat="1" applyFont="1" applyFill="1" applyBorder="1" applyAlignment="1">
      <alignment horizontal="center"/>
    </xf>
    <xf numFmtId="2" fontId="11" fillId="5" borderId="23" xfId="0" applyNumberFormat="1" applyFont="1" applyFill="1" applyBorder="1" applyAlignment="1">
      <alignment horizontal="center"/>
    </xf>
    <xf numFmtId="2" fontId="11" fillId="5" borderId="7" xfId="0" applyNumberFormat="1" applyFont="1" applyFill="1" applyBorder="1" applyAlignment="1">
      <alignment horizontal="center"/>
    </xf>
    <xf numFmtId="166" fontId="0" fillId="2" borderId="0" xfId="0" applyNumberFormat="1" applyFill="1"/>
    <xf numFmtId="0" fontId="0" fillId="2" borderId="0" xfId="0" applyFill="1" applyAlignment="1">
      <alignment wrapText="1"/>
    </xf>
    <xf numFmtId="0" fontId="15" fillId="2" borderId="0" xfId="0" applyFont="1" applyFill="1" applyAlignment="1">
      <alignment wrapText="1"/>
    </xf>
    <xf numFmtId="0" fontId="11" fillId="3" borderId="2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20" fillId="2" borderId="0" xfId="0" applyFont="1" applyFill="1" applyAlignment="1">
      <alignment horizontal="left" wrapText="1"/>
    </xf>
  </cellXfs>
  <cellStyles count="4">
    <cellStyle name="Čárka" xfId="1" builtinId="3"/>
    <cellStyle name="Hypertextový odkaz" xfId="2" builtinId="8"/>
    <cellStyle name="Normální" xfId="0" builtinId="0"/>
    <cellStyle name="Procenta" xfId="3" builtinId="5"/>
  </cellStyles>
  <dxfs count="69"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</dxf>
    <dxf>
      <font>
        <b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</dxf>
    <dxf>
      <numFmt numFmtId="2" formatCode="0.00"/>
      <fill>
        <patternFill patternType="solid">
          <fgColor indexed="64"/>
          <bgColor theme="5"/>
        </patternFill>
      </fill>
      <border diagonalUp="0" diagonalDown="0" outline="0">
        <left/>
        <right style="medium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1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/>
        <right style="thin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indexed="64"/>
        </left>
        <right/>
        <top style="medium">
          <color indexed="0"/>
        </top>
        <bottom style="medium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64"/>
        </left>
        <right style="medium">
          <color indexed="0"/>
        </right>
        <top/>
        <bottom/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protection locked="0" hidden="0"/>
    </dxf>
    <dxf>
      <protection locked="1" hidden="0"/>
    </dxf>
    <dxf>
      <protection locked="0" hidden="0"/>
    </dxf>
    <dxf>
      <border>
        <bottom style="hair">
          <color rgb="FF000000"/>
        </bottom>
      </border>
    </dxf>
    <dxf>
      <font>
        <b/>
        <strike val="0"/>
        <outline val="0"/>
        <shadow val="0"/>
        <u val="no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  <dxf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numFmt numFmtId="2" formatCode="0.00"/>
      <fill>
        <patternFill>
          <fgColor indexed="64"/>
          <bgColor theme="5" tint="0.39997558519241921"/>
        </patternFill>
      </fill>
      <border diagonalUp="0" diagonalDown="0">
        <left/>
        <right style="medium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 style="medium">
          <color indexed="64"/>
        </bottom>
      </border>
      <protection locked="1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/>
        <right/>
        <top style="medium">
          <color indexed="0"/>
        </top>
        <bottom style="medium">
          <color indexed="0"/>
        </bottom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indexed="64"/>
        </left>
        <right/>
        <top style="medium">
          <color indexed="0"/>
        </top>
        <bottom style="medium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64"/>
        </left>
        <right style="medium">
          <color indexed="0"/>
        </right>
        <top/>
        <bottom/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protection locked="0" hidden="0"/>
    </dxf>
    <dxf>
      <protection locked="1" hidden="0"/>
    </dxf>
    <dxf>
      <protection locked="0" hidden="0"/>
    </dxf>
    <dxf>
      <border>
        <bottom style="hair">
          <color rgb="FF000000"/>
        </bottom>
      </border>
    </dxf>
    <dxf>
      <font>
        <b/>
        <strike val="0"/>
        <outline val="0"/>
        <shadow val="0"/>
        <u val="no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  <dxf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numFmt numFmtId="2" formatCode="0.00"/>
      <fill>
        <patternFill>
          <fgColor indexed="64"/>
          <bgColor theme="5" tint="0.39997558519241921"/>
        </patternFill>
      </fill>
      <border diagonalUp="0" diagonalDown="0">
        <left/>
        <right style="medium">
          <color indexed="64"/>
        </right>
        <top style="medium">
          <color indexed="0"/>
        </top>
        <bottom style="medium">
          <color indexed="0"/>
        </bottom>
      </border>
      <protection locked="0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/>
        <right/>
        <top style="medium">
          <color indexed="0"/>
        </top>
        <bottom style="medium">
          <color indexed="0"/>
        </bottom>
      </border>
      <protection locked="0" hidden="0"/>
    </dxf>
    <dxf>
      <font>
        <b/>
      </font>
      <numFmt numFmtId="2" formatCode="0.00"/>
      <fill>
        <patternFill patternType="solid">
          <fgColor indexed="64"/>
          <bgColor theme="5" tint="0.39997558519241921"/>
        </patternFill>
      </fill>
      <border diagonalUp="0" diagonalDown="0" outline="0">
        <left style="medium">
          <color indexed="64"/>
        </left>
        <right/>
        <top style="medium">
          <color indexed="0"/>
        </top>
        <bottom style="medium">
          <color indexed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solid">
          <fgColor indexed="64"/>
          <bgColor theme="5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 style="medium">
          <color indexed="64"/>
        </right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thin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0"/>
        </left>
        <right style="medium">
          <color indexed="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\ _K_č_-;\-* #,##0\ _K_č_-;_-* &quot;-&quot;??\ _K_č_-;_-@_-"/>
      <border diagonalUp="0" diagonalDown="0">
        <left style="medium">
          <color indexed="64"/>
        </left>
        <right style="medium">
          <color indexed="0"/>
        </right>
        <top/>
        <bottom/>
      </border>
      <protection locked="0" hidden="0"/>
    </dxf>
    <dxf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1" hidden="0"/>
    </dxf>
    <dxf>
      <protection locked="0" hidden="0"/>
    </dxf>
    <dxf>
      <protection locked="1" hidden="0"/>
    </dxf>
    <dxf>
      <protection locked="0" hidden="0"/>
    </dxf>
    <dxf>
      <border>
        <bottom style="hair">
          <color indexed="64"/>
        </bottom>
      </border>
    </dxf>
    <dxf>
      <font>
        <b/>
        <strike val="0"/>
        <outline val="0"/>
        <shadow val="0"/>
        <u val="no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/>
        <right/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00000000}" name="Tabulka2341" displayName="Tabulka2341" ref="A5:J21" totalsRowCount="1" headerRowDxfId="68" dataDxfId="66" totalsRowDxfId="65" headerRowBorderDxfId="67">
  <sortState xmlns:xlrd2="http://schemas.microsoft.com/office/spreadsheetml/2017/richdata2" ref="A4:R17">
    <sortCondition ref="A2:A15"/>
  </sortState>
  <tableColumns count="10">
    <tableColumn id="1" xr3:uid="{00000000-0010-0000-0000-000001000000}" name="Kraj" totalsRowLabel="Celkem ÚVN" dataDxfId="64" totalsRowDxfId="63"/>
    <tableColumn id="2" xr3:uid="{00000000-0010-0000-0000-000002000000}" name="ÚVN PV" totalsRowFunction="custom" dataDxfId="62" totalsRowDxfId="61" dataCellStyle="Čárka">
      <totalsRowFormula>SUM(B6:B20)</totalsRowFormula>
    </tableColumn>
    <tableColumn id="8" xr3:uid="{00000000-0010-0000-0000-000008000000}" name="ÚVN OV" totalsRowFunction="custom" dataDxfId="60" totalsRowDxfId="59" dataCellStyle="Čárka">
      <totalsRowFormula>SUM(C6:C20)</totalsRowFormula>
    </tableColumn>
    <tableColumn id="13" xr3:uid="{00000000-0010-0000-0000-00000D000000}" name="ÚVN PV a OV" totalsRowFunction="custom" dataDxfId="58" totalsRowDxfId="57" dataCellStyle="Čárka">
      <calculatedColumnFormula>B6+C6</calculatedColumnFormula>
      <totalsRowFormula>SUM(D6:D20)</totalsRowFormula>
    </tableColumn>
    <tableColumn id="14" xr3:uid="{00000000-0010-0000-0000-00000E000000}" name="Poměr ÚVN PV " totalsRowFunction="custom" totalsRowDxfId="56">
      <calculatedColumnFormula>(B6/D6)</calculatedColumnFormula>
      <totalsRowFormula>(B21/D21)</totalsRowFormula>
    </tableColumn>
    <tableColumn id="15" xr3:uid="{00000000-0010-0000-0000-00000F000000}" name="Poměr ÚVN OV " totalsRowFunction="custom" totalsRowDxfId="55">
      <calculatedColumnFormula>(C6/D6)</calculatedColumnFormula>
      <totalsRowFormula>(C21/D21)</totalsRowFormula>
    </tableColumn>
    <tableColumn id="17" xr3:uid="{00000000-0010-0000-0000-000011000000}" name="Průměrný roční čistý příjem domácnosti dle krajů za rok 2019  1)" dataDxfId="54" totalsRowDxfId="53"/>
    <tableColumn id="25" xr3:uid="{00000000-0010-0000-0000-000019000000}" name="SÚC PV        (poměr dle ČR)" dataDxfId="52">
      <calculatedColumnFormula>($D$28*$E$21*((G6*$D$26)/$D$23))</calculatedColumnFormula>
    </tableColumn>
    <tableColumn id="26" xr3:uid="{00000000-0010-0000-0000-00001A000000}" name="SÚC OV      (poměr dle ČR)" dataDxfId="51">
      <calculatedColumnFormula>($D$28*$F$21*((G6*$D$26)/$D$23))</calculatedColumnFormula>
    </tableColumn>
    <tableColumn id="27" xr3:uid="{00000000-0010-0000-0000-00001B000000}" name="SÚC PV a OV " dataDxfId="50" totalsRowDxfId="4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01000000}" name="Tabulka234151" displayName="Tabulka234151" ref="A5:J21" totalsRowCount="1" headerRowDxfId="48" dataDxfId="46" totalsRowDxfId="45" headerRowBorderDxfId="47">
  <sortState xmlns:xlrd2="http://schemas.microsoft.com/office/spreadsheetml/2017/richdata2" ref="A6:R19">
    <sortCondition ref="A2:A15"/>
  </sortState>
  <tableColumns count="10">
    <tableColumn id="1" xr3:uid="{00000000-0010-0000-0100-000001000000}" name="Kraj" totalsRowLabel="Celkem ÚVN" dataDxfId="44" totalsRowDxfId="43"/>
    <tableColumn id="2" xr3:uid="{00000000-0010-0000-0100-000002000000}" name="ÚVN PV" totalsRowFunction="custom" dataDxfId="42" totalsRowDxfId="41" dataCellStyle="Čárka">
      <totalsRowFormula>SUM(B7:B20)</totalsRowFormula>
    </tableColumn>
    <tableColumn id="8" xr3:uid="{00000000-0010-0000-0100-000008000000}" name="ÚVN OV" totalsRowFunction="custom" dataDxfId="40" totalsRowDxfId="39" dataCellStyle="Čárka">
      <totalsRowFormula>SUM(C7:C20)</totalsRowFormula>
    </tableColumn>
    <tableColumn id="13" xr3:uid="{00000000-0010-0000-0100-00000D000000}" name="ÚVN PV a OV" totalsRowFunction="custom" dataDxfId="38" totalsRowDxfId="37" dataCellStyle="Čárka">
      <calculatedColumnFormula>B6+C6</calculatedColumnFormula>
      <totalsRowFormula>SUM(D7:D20)</totalsRowFormula>
    </tableColumn>
    <tableColumn id="14" xr3:uid="{00000000-0010-0000-0100-00000E000000}" name="Poměr ÚVN PV " totalsRowFunction="custom" totalsRowDxfId="36">
      <calculatedColumnFormula>(B6/D6)</calculatedColumnFormula>
      <totalsRowFormula>(B21/D21)</totalsRowFormula>
    </tableColumn>
    <tableColumn id="15" xr3:uid="{00000000-0010-0000-0100-00000F000000}" name="Poměr ÚVN OV " totalsRowFunction="custom" totalsRowDxfId="35">
      <calculatedColumnFormula>(C6/D6)</calculatedColumnFormula>
      <totalsRowFormula>(C21/D21)</totalsRowFormula>
    </tableColumn>
    <tableColumn id="17" xr3:uid="{00000000-0010-0000-0100-000011000000}" name="Průměrný roční čistý příjem domácnosti dle krajů za rok 2020  1)" dataDxfId="34" totalsRowDxfId="33"/>
    <tableColumn id="25" xr3:uid="{00000000-0010-0000-0100-000019000000}" name="SÚC PV        (poměr dle ČR)" dataDxfId="32" totalsRowDxfId="31">
      <calculatedColumnFormula>($D$28*$E$21*((G6*$D$26)/$D$23))</calculatedColumnFormula>
    </tableColumn>
    <tableColumn id="26" xr3:uid="{00000000-0010-0000-0100-00001A000000}" name="SÚC OV      (poměr dle ČR)" dataDxfId="30" totalsRowDxfId="29">
      <calculatedColumnFormula>($D$28*$F$21*((G6*$D$26)/$D$23))</calculatedColumnFormula>
    </tableColumn>
    <tableColumn id="27" xr3:uid="{00000000-0010-0000-0100-00001B000000}" name="SÚC PV a OV " dataDxfId="28" totalsRowDxfId="2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02000000}" name="Tabulka23415170" displayName="Tabulka23415170" ref="A5:J21" totalsRowCount="1" headerRowDxfId="26" dataDxfId="24" totalsRowDxfId="23" headerRowBorderDxfId="25">
  <sortState xmlns:xlrd2="http://schemas.microsoft.com/office/spreadsheetml/2017/richdata2" ref="A6:R19">
    <sortCondition ref="A2:A15"/>
  </sortState>
  <tableColumns count="10">
    <tableColumn id="1" xr3:uid="{00000000-0010-0000-0200-000001000000}" name="Kraj" totalsRowLabel="Celkem ÚVN" dataDxfId="22" totalsRowDxfId="21"/>
    <tableColumn id="2" xr3:uid="{00000000-0010-0000-0200-000002000000}" name="ÚVN PV" totalsRowFunction="custom" dataDxfId="20" totalsRowDxfId="19" dataCellStyle="Čárka">
      <totalsRowFormula>SUM(B7:B20)</totalsRowFormula>
    </tableColumn>
    <tableColumn id="8" xr3:uid="{00000000-0010-0000-0200-000008000000}" name="ÚVN OV" totalsRowFunction="custom" dataDxfId="18" totalsRowDxfId="17" dataCellStyle="Čárka">
      <totalsRowFormula>SUM(C7:C20)</totalsRowFormula>
    </tableColumn>
    <tableColumn id="13" xr3:uid="{00000000-0010-0000-0200-00000D000000}" name="ÚVN PV a OV" totalsRowFunction="custom" dataDxfId="16" totalsRowDxfId="15" dataCellStyle="Čárka">
      <calculatedColumnFormula>B6+C6</calculatedColumnFormula>
      <totalsRowFormula>SUM(D7:D20)</totalsRowFormula>
    </tableColumn>
    <tableColumn id="14" xr3:uid="{00000000-0010-0000-0200-00000E000000}" name="Poměr ÚVN PV " totalsRowFunction="custom" totalsRowDxfId="14">
      <calculatedColumnFormula>(B6/D6)</calculatedColumnFormula>
      <totalsRowFormula>(B21/D21)</totalsRowFormula>
    </tableColumn>
    <tableColumn id="15" xr3:uid="{00000000-0010-0000-0200-00000F000000}" name="Poměr ÚVN OV " totalsRowFunction="custom" totalsRowDxfId="13">
      <calculatedColumnFormula>(C6/D6)</calculatedColumnFormula>
      <totalsRowFormula>(C21/D21)</totalsRowFormula>
    </tableColumn>
    <tableColumn id="17" xr3:uid="{00000000-0010-0000-0200-000011000000}" name="Průměrný roční čistý příjem domácnosti dle krajů za rok 2020  1)" dataDxfId="12" totalsRowDxfId="11"/>
    <tableColumn id="25" xr3:uid="{00000000-0010-0000-0200-000019000000}" name="SÚC PV        (poměr dle ČR)" dataDxfId="10" totalsRowDxfId="9">
      <calculatedColumnFormula>($D$28*$E$21*((G6*$D$26)/$D$23))</calculatedColumnFormula>
    </tableColumn>
    <tableColumn id="26" xr3:uid="{00000000-0010-0000-0200-00001A000000}" name="SÚC OV      (poměr dle ČR)" dataDxfId="8" totalsRowDxfId="7">
      <calculatedColumnFormula>($D$28*$F$21*((G6*$D$26)/$D$23))</calculatedColumnFormula>
    </tableColumn>
    <tableColumn id="27" xr3:uid="{00000000-0010-0000-0200-00001B000000}" name="SÚC PV a OV " dataDxfId="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ulka2" displayName="Tabulka2" ref="A1:F15" totalsRowShown="0" headerRowDxfId="5">
  <autoFilter ref="A1:F15" xr:uid="{00000000-0009-0000-0100-000001000000}"/>
  <tableColumns count="6">
    <tableColumn id="1" xr3:uid="{00000000-0010-0000-0300-000001000000}" name="Kraj"/>
    <tableColumn id="2" xr3:uid="{00000000-0010-0000-0300-000002000000}" name="ÚVN celkem (Kč)" dataDxfId="4" dataCellStyle="Čárka"/>
    <tableColumn id="3" xr3:uid="{00000000-0010-0000-0300-000003000000}" name="Množství fakturované vody celkem (m3)" dataDxfId="3" dataCellStyle="Čárka"/>
    <tableColumn id="4" xr3:uid="{00000000-0010-0000-0300-000004000000}" name="Vážený průměr jednotkových nákladů (Kč/m3)" dataDxfId="2"/>
    <tableColumn id="6" xr3:uid="{00000000-0010-0000-0300-000006000000}" name="Kalkulační zisk celkem (Kč)" dataDxfId="1" dataCellStyle="Čárka"/>
    <tableColumn id="7" xr3:uid="{00000000-0010-0000-0300-000007000000}" name="Vážený průměr ceny pro stočné (Kč/m3)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zso.cz/csu/czso/prijmy-a-zivotni-podminky-domacnosti-2019" TargetMode="External"/><Relationship Id="rId1" Type="http://schemas.openxmlformats.org/officeDocument/2006/relationships/hyperlink" Target="http://www.cnb.cz/cs/menova_politika/zpravy_o_inflaci/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czso.cz/csu/czso/prijmy-a-zivotni-podminky-domacnosti-cdknb922a5" TargetMode="External"/><Relationship Id="rId1" Type="http://schemas.openxmlformats.org/officeDocument/2006/relationships/hyperlink" Target="https://www.cnb.cz/cs/menova-politika/zpravy-o-menove-politice/Zprava-o-menove-politice-leto-2021/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czso.cz/csu/czso/prijmy-a-zivotni-podminky-domacnosti-cdknb922a5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zoomScale="85" zoomScaleNormal="85" workbookViewId="0"/>
  </sheetViews>
  <sheetFormatPr baseColWidth="10" defaultColWidth="0" defaultRowHeight="15" zeroHeight="1" x14ac:dyDescent="0.2"/>
  <cols>
    <col min="1" max="1" width="19.83203125" bestFit="1" customWidth="1"/>
    <col min="2" max="2" width="18.6640625" customWidth="1"/>
    <col min="3" max="4" width="18.6640625" bestFit="1" customWidth="1"/>
    <col min="5" max="6" width="11.1640625" customWidth="1"/>
    <col min="7" max="7" width="21.5" customWidth="1"/>
    <col min="8" max="10" width="16" bestFit="1" customWidth="1"/>
    <col min="11" max="12" width="16" hidden="1" customWidth="1"/>
    <col min="13" max="15" width="0" hidden="1" customWidth="1"/>
    <col min="16" max="16384" width="9.1640625" hidden="1"/>
  </cols>
  <sheetData>
    <row r="1" spans="1:10" ht="16" x14ac:dyDescent="0.2">
      <c r="A1" s="81" t="s">
        <v>69</v>
      </c>
      <c r="B1" s="8"/>
      <c r="C1" s="8"/>
      <c r="D1" s="8"/>
      <c r="E1" s="8"/>
      <c r="F1" s="8"/>
      <c r="G1" s="8"/>
      <c r="H1" s="8"/>
      <c r="I1" s="8"/>
      <c r="J1" s="8"/>
    </row>
    <row r="2" spans="1:10" ht="42" customHeight="1" x14ac:dyDescent="0.2">
      <c r="A2" s="104" t="s">
        <v>73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6" thickBot="1" x14ac:dyDescent="0.25">
      <c r="A3" s="103" t="s">
        <v>72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6" thickBot="1" x14ac:dyDescent="0.25">
      <c r="A4" s="78" t="s">
        <v>63</v>
      </c>
      <c r="B4" s="27"/>
      <c r="C4" s="28"/>
      <c r="D4" s="28"/>
      <c r="E4" s="28"/>
      <c r="F4" s="28"/>
      <c r="G4" s="29"/>
      <c r="H4" s="100" t="s">
        <v>58</v>
      </c>
      <c r="I4" s="101"/>
      <c r="J4" s="102"/>
    </row>
    <row r="5" spans="1:10" s="5" customFormat="1" ht="68.25" customHeight="1" x14ac:dyDescent="0.2">
      <c r="A5" s="30" t="s">
        <v>0</v>
      </c>
      <c r="B5" s="31" t="s">
        <v>45</v>
      </c>
      <c r="C5" s="33" t="s">
        <v>43</v>
      </c>
      <c r="D5" s="34" t="s">
        <v>44</v>
      </c>
      <c r="E5" s="32" t="s">
        <v>54</v>
      </c>
      <c r="F5" s="34" t="s">
        <v>55</v>
      </c>
      <c r="G5" s="35" t="s">
        <v>64</v>
      </c>
      <c r="H5" s="36" t="s">
        <v>56</v>
      </c>
      <c r="I5" s="37" t="s">
        <v>57</v>
      </c>
      <c r="J5" s="38" t="s">
        <v>62</v>
      </c>
    </row>
    <row r="6" spans="1:10" s="10" customFormat="1" ht="15.75" customHeight="1" thickBot="1" x14ac:dyDescent="0.25">
      <c r="A6" s="39"/>
      <c r="B6" s="40" t="s">
        <v>47</v>
      </c>
      <c r="C6" s="41" t="s">
        <v>47</v>
      </c>
      <c r="D6" s="42" t="s">
        <v>47</v>
      </c>
      <c r="E6" s="43" t="s">
        <v>46</v>
      </c>
      <c r="F6" s="44" t="s">
        <v>46</v>
      </c>
      <c r="G6" s="45" t="s">
        <v>48</v>
      </c>
      <c r="H6" s="46" t="s">
        <v>53</v>
      </c>
      <c r="I6" s="47" t="s">
        <v>53</v>
      </c>
      <c r="J6" s="48" t="s">
        <v>53</v>
      </c>
    </row>
    <row r="7" spans="1:10" x14ac:dyDescent="0.2">
      <c r="A7" s="13" t="s">
        <v>6</v>
      </c>
      <c r="B7" s="14">
        <v>3242643997</v>
      </c>
      <c r="C7" s="15">
        <v>2962924119.0000005</v>
      </c>
      <c r="D7" s="16">
        <f t="shared" ref="D7:D20" si="0">B7+C7</f>
        <v>6205568116</v>
      </c>
      <c r="E7" s="17">
        <f t="shared" ref="E7:E21" si="1">(B7/D7)</f>
        <v>0.52253781384485898</v>
      </c>
      <c r="F7" s="18">
        <f t="shared" ref="F7:F21" si="2">(C7/D7)</f>
        <v>0.47746218615514113</v>
      </c>
      <c r="G7" s="66">
        <v>251032.76449999999</v>
      </c>
      <c r="H7" s="82">
        <f t="shared" ref="H7:H20" si="3">($D$28*$E$21*((G7*$D$26)/$D$23))</f>
        <v>95.314750411370753</v>
      </c>
      <c r="I7" s="83">
        <f t="shared" ref="I7:I20" si="4">($D$28*$F$21*((G7*$D$26)/$D$23))</f>
        <v>68.868152167985698</v>
      </c>
      <c r="J7" s="19">
        <f t="shared" ref="J7:J20" si="5">H7+I7</f>
        <v>164.18290257935644</v>
      </c>
    </row>
    <row r="8" spans="1:10" s="8" customFormat="1" x14ac:dyDescent="0.2">
      <c r="A8" s="68" t="s">
        <v>8</v>
      </c>
      <c r="B8" s="69">
        <v>970629134.0000006</v>
      </c>
      <c r="C8" s="70">
        <v>959175463.99999976</v>
      </c>
      <c r="D8" s="71">
        <f t="shared" si="0"/>
        <v>1929804598.0000005</v>
      </c>
      <c r="E8" s="72">
        <f t="shared" si="1"/>
        <v>0.50296757247129342</v>
      </c>
      <c r="F8" s="73">
        <f t="shared" si="2"/>
        <v>0.49703242752870647</v>
      </c>
      <c r="G8" s="74">
        <v>189618.78260000001</v>
      </c>
      <c r="H8" s="84">
        <f t="shared" si="3"/>
        <v>71.996446252046809</v>
      </c>
      <c r="I8" s="85">
        <f t="shared" si="4"/>
        <v>52.019883539963168</v>
      </c>
      <c r="J8" s="75">
        <f t="shared" si="5"/>
        <v>124.01632979200997</v>
      </c>
    </row>
    <row r="9" spans="1:10" s="8" customFormat="1" x14ac:dyDescent="0.2">
      <c r="A9" s="68" t="s">
        <v>16</v>
      </c>
      <c r="B9" s="69">
        <v>2258147309</v>
      </c>
      <c r="C9" s="70">
        <v>2394010973.0000005</v>
      </c>
      <c r="D9" s="71">
        <f t="shared" si="0"/>
        <v>4652158282</v>
      </c>
      <c r="E9" s="72">
        <f t="shared" si="1"/>
        <v>0.48539778144203738</v>
      </c>
      <c r="F9" s="73">
        <f t="shared" si="2"/>
        <v>0.51460221855796273</v>
      </c>
      <c r="G9" s="74">
        <v>195999.43239999999</v>
      </c>
      <c r="H9" s="84">
        <f t="shared" si="3"/>
        <v>74.41911822620402</v>
      </c>
      <c r="I9" s="85">
        <f t="shared" si="4"/>
        <v>53.770346521288559</v>
      </c>
      <c r="J9" s="75">
        <f t="shared" si="5"/>
        <v>128.18946474749259</v>
      </c>
    </row>
    <row r="10" spans="1:10" s="8" customFormat="1" x14ac:dyDescent="0.2">
      <c r="A10" s="68" t="s">
        <v>10</v>
      </c>
      <c r="B10" s="69">
        <v>758583155.99999988</v>
      </c>
      <c r="C10" s="70">
        <v>570426487.00000012</v>
      </c>
      <c r="D10" s="71">
        <f t="shared" si="0"/>
        <v>1329009643</v>
      </c>
      <c r="E10" s="72">
        <f t="shared" si="1"/>
        <v>0.57078830089421695</v>
      </c>
      <c r="F10" s="73">
        <f t="shared" si="2"/>
        <v>0.42921169910578305</v>
      </c>
      <c r="G10" s="74">
        <v>193956.09270000001</v>
      </c>
      <c r="H10" s="84">
        <f t="shared" si="3"/>
        <v>73.643281598267976</v>
      </c>
      <c r="I10" s="85">
        <f t="shared" si="4"/>
        <v>53.209778144205316</v>
      </c>
      <c r="J10" s="75">
        <f t="shared" si="5"/>
        <v>126.85305974247329</v>
      </c>
    </row>
    <row r="11" spans="1:10" s="8" customFormat="1" x14ac:dyDescent="0.2">
      <c r="A11" s="68" t="s">
        <v>15</v>
      </c>
      <c r="B11" s="69">
        <v>916082622.99999988</v>
      </c>
      <c r="C11" s="70">
        <v>701882376.00000012</v>
      </c>
      <c r="D11" s="71">
        <f t="shared" si="0"/>
        <v>1617964999</v>
      </c>
      <c r="E11" s="72">
        <f t="shared" si="1"/>
        <v>0.56619433891721649</v>
      </c>
      <c r="F11" s="73">
        <f t="shared" si="2"/>
        <v>0.43380566108278351</v>
      </c>
      <c r="G11" s="74">
        <v>181118.56299999999</v>
      </c>
      <c r="H11" s="84">
        <f t="shared" si="3"/>
        <v>68.76899380682687</v>
      </c>
      <c r="I11" s="85">
        <f t="shared" si="4"/>
        <v>49.687939269500831</v>
      </c>
      <c r="J11" s="75">
        <f t="shared" si="5"/>
        <v>118.4569330763277</v>
      </c>
    </row>
    <row r="12" spans="1:10" s="8" customFormat="1" x14ac:dyDescent="0.2">
      <c r="A12" s="68" t="s">
        <v>13</v>
      </c>
      <c r="B12" s="69">
        <v>913994215</v>
      </c>
      <c r="C12" s="70">
        <v>948080253.99999952</v>
      </c>
      <c r="D12" s="71">
        <f t="shared" si="0"/>
        <v>1862074468.9999995</v>
      </c>
      <c r="E12" s="72">
        <f t="shared" si="1"/>
        <v>0.49084729435705521</v>
      </c>
      <c r="F12" s="73">
        <f t="shared" si="2"/>
        <v>0.50915270564294479</v>
      </c>
      <c r="G12" s="74">
        <v>188800.6655</v>
      </c>
      <c r="H12" s="84">
        <f t="shared" si="3"/>
        <v>71.685814979076952</v>
      </c>
      <c r="I12" s="85">
        <f t="shared" si="4"/>
        <v>51.795441869784163</v>
      </c>
      <c r="J12" s="75">
        <f t="shared" si="5"/>
        <v>123.48125684886111</v>
      </c>
    </row>
    <row r="13" spans="1:10" s="8" customFormat="1" x14ac:dyDescent="0.2">
      <c r="A13" s="68" t="s">
        <v>12</v>
      </c>
      <c r="B13" s="69">
        <v>261302091.00000009</v>
      </c>
      <c r="C13" s="70">
        <v>146722751</v>
      </c>
      <c r="D13" s="71">
        <f t="shared" si="0"/>
        <v>408024842.00000012</v>
      </c>
      <c r="E13" s="72">
        <f t="shared" si="1"/>
        <v>0.6404073088275346</v>
      </c>
      <c r="F13" s="73">
        <f t="shared" si="2"/>
        <v>0.35959269117246534</v>
      </c>
      <c r="G13" s="74">
        <v>187594.78289999999</v>
      </c>
      <c r="H13" s="84">
        <f t="shared" si="3"/>
        <v>71.227952837960245</v>
      </c>
      <c r="I13" s="85">
        <f t="shared" si="4"/>
        <v>51.464620884886287</v>
      </c>
      <c r="J13" s="75">
        <f t="shared" si="5"/>
        <v>122.69257372284653</v>
      </c>
    </row>
    <row r="14" spans="1:10" s="8" customFormat="1" x14ac:dyDescent="0.2">
      <c r="A14" s="68" t="s">
        <v>18</v>
      </c>
      <c r="B14" s="69">
        <v>1870182506</v>
      </c>
      <c r="C14" s="70">
        <v>1549024160.0000002</v>
      </c>
      <c r="D14" s="71">
        <f t="shared" si="0"/>
        <v>3419206666</v>
      </c>
      <c r="E14" s="72">
        <f t="shared" si="1"/>
        <v>0.54696386872334202</v>
      </c>
      <c r="F14" s="73">
        <f t="shared" si="2"/>
        <v>0.45303613127665804</v>
      </c>
      <c r="G14" s="74">
        <v>180312.198</v>
      </c>
      <c r="H14" s="84">
        <f t="shared" si="3"/>
        <v>68.462824694326571</v>
      </c>
      <c r="I14" s="85">
        <f t="shared" si="4"/>
        <v>49.466721662175566</v>
      </c>
      <c r="J14" s="75">
        <f t="shared" si="5"/>
        <v>117.92954635650213</v>
      </c>
    </row>
    <row r="15" spans="1:10" s="8" customFormat="1" x14ac:dyDescent="0.2">
      <c r="A15" s="68" t="s">
        <v>17</v>
      </c>
      <c r="B15" s="69">
        <v>2193862875</v>
      </c>
      <c r="C15" s="70">
        <v>1080280963</v>
      </c>
      <c r="D15" s="71">
        <f t="shared" si="0"/>
        <v>3274143838</v>
      </c>
      <c r="E15" s="72">
        <f t="shared" si="1"/>
        <v>0.67005696253714797</v>
      </c>
      <c r="F15" s="73">
        <f t="shared" si="2"/>
        <v>0.32994303746285197</v>
      </c>
      <c r="G15" s="74">
        <v>186932.74369999999</v>
      </c>
      <c r="H15" s="84">
        <f t="shared" si="3"/>
        <v>70.976582857486875</v>
      </c>
      <c r="I15" s="85">
        <f t="shared" si="4"/>
        <v>51.282997516089857</v>
      </c>
      <c r="J15" s="75">
        <f t="shared" si="5"/>
        <v>122.25958037357674</v>
      </c>
    </row>
    <row r="16" spans="1:10" s="8" customFormat="1" x14ac:dyDescent="0.2">
      <c r="A16" s="68" t="s">
        <v>14</v>
      </c>
      <c r="B16" s="69">
        <v>1919916507</v>
      </c>
      <c r="C16" s="70">
        <v>833693840.99999988</v>
      </c>
      <c r="D16" s="71">
        <f t="shared" si="0"/>
        <v>2753610348</v>
      </c>
      <c r="E16" s="72">
        <f t="shared" si="1"/>
        <v>0.69723608803056403</v>
      </c>
      <c r="F16" s="73">
        <f t="shared" si="2"/>
        <v>0.30276391196943597</v>
      </c>
      <c r="G16" s="74">
        <v>179370.69529999999</v>
      </c>
      <c r="H16" s="84">
        <f t="shared" si="3"/>
        <v>68.105345083882597</v>
      </c>
      <c r="I16" s="85">
        <f t="shared" si="4"/>
        <v>49.208430473217355</v>
      </c>
      <c r="J16" s="75">
        <f t="shared" si="5"/>
        <v>117.31377555709994</v>
      </c>
    </row>
    <row r="17" spans="1:10" x14ac:dyDescent="0.2">
      <c r="A17" s="68" t="s">
        <v>9</v>
      </c>
      <c r="B17" s="69">
        <v>1287514120.9999998</v>
      </c>
      <c r="C17" s="70">
        <v>1077613914.0000002</v>
      </c>
      <c r="D17" s="71">
        <f t="shared" si="0"/>
        <v>2365128035</v>
      </c>
      <c r="E17" s="72">
        <f t="shared" si="1"/>
        <v>0.54437396282438455</v>
      </c>
      <c r="F17" s="73">
        <f t="shared" si="2"/>
        <v>0.45562603717561539</v>
      </c>
      <c r="G17" s="74">
        <v>191313.47510000001</v>
      </c>
      <c r="H17" s="84">
        <f t="shared" si="3"/>
        <v>72.639904857871628</v>
      </c>
      <c r="I17" s="85">
        <f t="shared" si="4"/>
        <v>52.484804289254214</v>
      </c>
      <c r="J17" s="75">
        <f t="shared" si="5"/>
        <v>125.12470914712584</v>
      </c>
    </row>
    <row r="18" spans="1:10" x14ac:dyDescent="0.2">
      <c r="A18" s="68" t="s">
        <v>7</v>
      </c>
      <c r="B18" s="69">
        <v>8909829512.9999962</v>
      </c>
      <c r="C18" s="70">
        <v>4409777523.0000029</v>
      </c>
      <c r="D18" s="71">
        <f t="shared" si="0"/>
        <v>13319607036</v>
      </c>
      <c r="E18" s="72">
        <f t="shared" si="1"/>
        <v>0.66892585411256245</v>
      </c>
      <c r="F18" s="73">
        <f t="shared" si="2"/>
        <v>0.3310741458874375</v>
      </c>
      <c r="G18" s="74">
        <v>196941.84160000001</v>
      </c>
      <c r="H18" s="84">
        <f t="shared" si="3"/>
        <v>74.77694202606655</v>
      </c>
      <c r="I18" s="85">
        <f t="shared" si="4"/>
        <v>54.028886398819616</v>
      </c>
      <c r="J18" s="75">
        <f t="shared" si="5"/>
        <v>128.80582842488616</v>
      </c>
    </row>
    <row r="19" spans="1:10" x14ac:dyDescent="0.2">
      <c r="A19" s="68" t="s">
        <v>11</v>
      </c>
      <c r="B19" s="69">
        <v>2609754962</v>
      </c>
      <c r="C19" s="70">
        <v>2183849246</v>
      </c>
      <c r="D19" s="71">
        <f t="shared" si="0"/>
        <v>4793604208</v>
      </c>
      <c r="E19" s="72">
        <f t="shared" si="1"/>
        <v>0.54442437230103502</v>
      </c>
      <c r="F19" s="73">
        <f t="shared" si="2"/>
        <v>0.45557562769896498</v>
      </c>
      <c r="G19" s="74">
        <v>178515.86249999999</v>
      </c>
      <c r="H19" s="84">
        <f t="shared" si="3"/>
        <v>67.780773209220186</v>
      </c>
      <c r="I19" s="85">
        <f t="shared" si="4"/>
        <v>48.973916243706952</v>
      </c>
      <c r="J19" s="75">
        <f t="shared" si="5"/>
        <v>116.75468945292714</v>
      </c>
    </row>
    <row r="20" spans="1:10" x14ac:dyDescent="0.2">
      <c r="A20" s="20" t="s">
        <v>19</v>
      </c>
      <c r="B20" s="21">
        <v>1061726069</v>
      </c>
      <c r="C20" s="22">
        <v>1261868323.9999998</v>
      </c>
      <c r="D20" s="23">
        <f t="shared" si="0"/>
        <v>2323594393</v>
      </c>
      <c r="E20" s="24">
        <f t="shared" si="1"/>
        <v>0.45693261792958717</v>
      </c>
      <c r="F20" s="25">
        <f t="shared" si="2"/>
        <v>0.54306738207041272</v>
      </c>
      <c r="G20" s="67">
        <v>175770.6618</v>
      </c>
      <c r="H20" s="86">
        <f t="shared" si="3"/>
        <v>66.73844664252367</v>
      </c>
      <c r="I20" s="87">
        <f t="shared" si="4"/>
        <v>48.220799813205069</v>
      </c>
      <c r="J20" s="26">
        <f t="shared" si="5"/>
        <v>114.95924645572873</v>
      </c>
    </row>
    <row r="21" spans="1:10" ht="16" thickBot="1" x14ac:dyDescent="0.25">
      <c r="A21" s="49" t="s">
        <v>61</v>
      </c>
      <c r="B21" s="50">
        <f>SUM(B6:B20)</f>
        <v>29174169077.999996</v>
      </c>
      <c r="C21" s="51">
        <f>SUM(C6:C20)</f>
        <v>21079330395.000004</v>
      </c>
      <c r="D21" s="52">
        <f>SUM(D6:D20)</f>
        <v>50253499473</v>
      </c>
      <c r="E21" s="53">
        <f t="shared" si="1"/>
        <v>0.58054004962728167</v>
      </c>
      <c r="F21" s="54">
        <f t="shared" si="2"/>
        <v>0.41945995037271827</v>
      </c>
      <c r="G21" s="55"/>
      <c r="H21" s="49"/>
      <c r="I21" s="56"/>
      <c r="J21" s="57"/>
    </row>
    <row r="22" spans="1:10" s="8" customFormat="1" ht="17" x14ac:dyDescent="0.2">
      <c r="A22" s="9" t="s">
        <v>52</v>
      </c>
      <c r="B22" s="9"/>
      <c r="C22" s="9"/>
      <c r="D22" s="9">
        <v>88.7</v>
      </c>
      <c r="E22" s="58"/>
      <c r="F22" s="58"/>
    </row>
    <row r="23" spans="1:10" s="8" customFormat="1" x14ac:dyDescent="0.2">
      <c r="A23" s="9" t="s">
        <v>40</v>
      </c>
      <c r="B23" s="9"/>
      <c r="C23" s="9"/>
      <c r="D23" s="59">
        <f>(D22*365.25)/1000</f>
        <v>32.397675</v>
      </c>
    </row>
    <row r="24" spans="1:10" s="8" customFormat="1" ht="17" x14ac:dyDescent="0.2">
      <c r="A24" s="9" t="s">
        <v>71</v>
      </c>
      <c r="C24" s="79" t="s">
        <v>60</v>
      </c>
      <c r="D24" s="12" t="s">
        <v>67</v>
      </c>
    </row>
    <row r="25" spans="1:10" s="8" customFormat="1" x14ac:dyDescent="0.2">
      <c r="C25" s="12">
        <v>3.1333333333333303E-2</v>
      </c>
      <c r="D25" s="80">
        <v>2.7264581600000001E-2</v>
      </c>
      <c r="G25" s="76"/>
      <c r="H25" s="60"/>
      <c r="I25" s="60"/>
    </row>
    <row r="26" spans="1:10" s="8" customFormat="1" ht="17" x14ac:dyDescent="0.2">
      <c r="A26" s="9" t="s">
        <v>70</v>
      </c>
      <c r="C26" s="9"/>
      <c r="D26" s="61">
        <f>(1+C25)*(1+D25)</f>
        <v>1.0594522051567998</v>
      </c>
      <c r="E26" s="62"/>
      <c r="G26" s="77"/>
    </row>
    <row r="27" spans="1:10" s="8" customFormat="1" x14ac:dyDescent="0.2">
      <c r="A27" s="9" t="s">
        <v>41</v>
      </c>
      <c r="C27" s="9"/>
      <c r="D27" s="63">
        <v>0.1</v>
      </c>
      <c r="G27" s="76"/>
    </row>
    <row r="28" spans="1:10" s="8" customFormat="1" x14ac:dyDescent="0.2">
      <c r="A28" s="9" t="s">
        <v>42</v>
      </c>
      <c r="C28" s="9"/>
      <c r="D28" s="63">
        <v>0.02</v>
      </c>
    </row>
    <row r="29" spans="1:10" s="8" customFormat="1" x14ac:dyDescent="0.2">
      <c r="B29" s="60"/>
      <c r="C29" s="60"/>
    </row>
    <row r="30" spans="1:10" s="9" customFormat="1" x14ac:dyDescent="0.2">
      <c r="A30" s="64" t="s">
        <v>65</v>
      </c>
    </row>
    <row r="31" spans="1:10" s="9" customFormat="1" x14ac:dyDescent="0.2">
      <c r="A31" s="11" t="s">
        <v>66</v>
      </c>
    </row>
    <row r="32" spans="1:10" s="9" customFormat="1" x14ac:dyDescent="0.2">
      <c r="A32" s="65" t="s">
        <v>68</v>
      </c>
    </row>
    <row r="33" spans="1:1" s="9" customFormat="1" x14ac:dyDescent="0.2">
      <c r="A33" s="11" t="s">
        <v>49</v>
      </c>
    </row>
    <row r="34" spans="1:1" s="9" customFormat="1" x14ac:dyDescent="0.2">
      <c r="A34" s="64" t="s">
        <v>50</v>
      </c>
    </row>
    <row r="35" spans="1:1" s="9" customFormat="1" x14ac:dyDescent="0.2">
      <c r="A35" s="64" t="s">
        <v>51</v>
      </c>
    </row>
    <row r="36" spans="1:1" s="8" customFormat="1" x14ac:dyDescent="0.2">
      <c r="A36" s="64" t="s">
        <v>59</v>
      </c>
    </row>
    <row r="37" spans="1:1" s="8" customFormat="1" x14ac:dyDescent="0.2"/>
    <row r="38" spans="1:1" x14ac:dyDescent="0.2"/>
  </sheetData>
  <sheetProtection password="C100" sheet="1"/>
  <mergeCells count="3">
    <mergeCell ref="H4:J4"/>
    <mergeCell ref="A3:J3"/>
    <mergeCell ref="A2:J2"/>
  </mergeCells>
  <hyperlinks>
    <hyperlink ref="A33" r:id="rId1" xr:uid="{00000000-0004-0000-0000-000000000000}"/>
    <hyperlink ref="A31" r:id="rId2" xr:uid="{00000000-0004-0000-0000-000001000000}"/>
  </hyperlinks>
  <pageMargins left="0.7" right="0.7" top="0.78740157499999996" bottom="0.78740157499999996" header="0.3" footer="0.3"/>
  <pageSetup paperSize="9" scale="76" orientation="landscape"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8"/>
  <sheetViews>
    <sheetView topLeftCell="A5" zoomScale="145" zoomScaleNormal="145" workbookViewId="0">
      <selection activeCell="J18" sqref="J18"/>
    </sheetView>
  </sheetViews>
  <sheetFormatPr baseColWidth="10" defaultColWidth="0" defaultRowHeight="15" customHeight="1" zeroHeight="1" x14ac:dyDescent="0.2"/>
  <cols>
    <col min="1" max="1" width="19.83203125" bestFit="1" customWidth="1"/>
    <col min="2" max="2" width="18.6640625" customWidth="1"/>
    <col min="3" max="4" width="18.6640625" bestFit="1" customWidth="1"/>
    <col min="5" max="6" width="11.1640625" customWidth="1"/>
    <col min="7" max="7" width="21.5" customWidth="1"/>
    <col min="8" max="10" width="16" bestFit="1" customWidth="1"/>
    <col min="11" max="12" width="16" hidden="1" customWidth="1"/>
    <col min="13" max="15" width="0" hidden="1" customWidth="1"/>
    <col min="16" max="16384" width="9.1640625" hidden="1"/>
  </cols>
  <sheetData>
    <row r="1" spans="1:10" ht="16" x14ac:dyDescent="0.2">
      <c r="A1" s="81" t="s">
        <v>80</v>
      </c>
      <c r="B1" s="8"/>
      <c r="C1" s="8"/>
      <c r="D1" s="8"/>
      <c r="E1" s="8"/>
      <c r="F1" s="8"/>
      <c r="G1" s="8"/>
      <c r="H1" s="8"/>
      <c r="I1" s="8"/>
      <c r="J1" s="8"/>
    </row>
    <row r="2" spans="1:10" ht="42" customHeight="1" x14ac:dyDescent="0.2">
      <c r="A2" s="104" t="s">
        <v>73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0" ht="16" thickBot="1" x14ac:dyDescent="0.25">
      <c r="A3" s="103" t="s">
        <v>72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6" thickBot="1" x14ac:dyDescent="0.25">
      <c r="A4" s="78" t="s">
        <v>83</v>
      </c>
      <c r="B4" s="27"/>
      <c r="C4" s="28"/>
      <c r="D4" s="28"/>
      <c r="E4" s="28"/>
      <c r="F4" s="28"/>
      <c r="G4" s="29"/>
      <c r="H4" s="100" t="s">
        <v>58</v>
      </c>
      <c r="I4" s="101"/>
      <c r="J4" s="102"/>
    </row>
    <row r="5" spans="1:10" s="5" customFormat="1" ht="68.25" customHeight="1" x14ac:dyDescent="0.2">
      <c r="A5" s="30" t="s">
        <v>0</v>
      </c>
      <c r="B5" s="31" t="s">
        <v>45</v>
      </c>
      <c r="C5" s="33" t="s">
        <v>43</v>
      </c>
      <c r="D5" s="34" t="s">
        <v>44</v>
      </c>
      <c r="E5" s="32" t="s">
        <v>54</v>
      </c>
      <c r="F5" s="34" t="s">
        <v>55</v>
      </c>
      <c r="G5" s="35" t="s">
        <v>81</v>
      </c>
      <c r="H5" s="36" t="s">
        <v>56</v>
      </c>
      <c r="I5" s="37" t="s">
        <v>57</v>
      </c>
      <c r="J5" s="38" t="s">
        <v>62</v>
      </c>
    </row>
    <row r="6" spans="1:10" s="10" customFormat="1" ht="15.75" customHeight="1" thickBot="1" x14ac:dyDescent="0.25">
      <c r="A6" s="39"/>
      <c r="B6" s="40" t="s">
        <v>47</v>
      </c>
      <c r="C6" s="41" t="s">
        <v>47</v>
      </c>
      <c r="D6" s="42" t="s">
        <v>47</v>
      </c>
      <c r="E6" s="43" t="s">
        <v>46</v>
      </c>
      <c r="F6" s="44" t="s">
        <v>46</v>
      </c>
      <c r="G6" s="45" t="s">
        <v>48</v>
      </c>
      <c r="H6" s="46" t="s">
        <v>53</v>
      </c>
      <c r="I6" s="47" t="s">
        <v>53</v>
      </c>
      <c r="J6" s="48" t="s">
        <v>53</v>
      </c>
    </row>
    <row r="7" spans="1:10" x14ac:dyDescent="0.2">
      <c r="A7" s="13" t="s">
        <v>6</v>
      </c>
      <c r="B7" s="14">
        <v>3410297416</v>
      </c>
      <c r="C7" s="15">
        <v>3134430636</v>
      </c>
      <c r="D7" s="16">
        <f t="shared" ref="D7:D20" si="0">B7+C7</f>
        <v>6544728052</v>
      </c>
      <c r="E7" s="17">
        <f t="shared" ref="E7:E21" si="1">(B7/D7)</f>
        <v>0.52107549601818048</v>
      </c>
      <c r="F7" s="18">
        <f t="shared" ref="F7:F21" si="2">(C7/D7)</f>
        <v>0.47892450398181952</v>
      </c>
      <c r="G7" s="66">
        <v>270657</v>
      </c>
      <c r="H7" s="82">
        <f t="shared" ref="H7:H20" si="3">($D$28*$E$21*((G7*$D$26)/$D$23))</f>
        <v>96.865707617769516</v>
      </c>
      <c r="I7" s="83">
        <f t="shared" ref="I7:I20" si="4">($D$28*$F$21*((G7*$D$26)/$D$23))</f>
        <v>80.221836219866972</v>
      </c>
      <c r="J7" s="19">
        <f t="shared" ref="J7:J20" si="5">H7+I7</f>
        <v>177.08754383763647</v>
      </c>
    </row>
    <row r="8" spans="1:10" s="8" customFormat="1" x14ac:dyDescent="0.2">
      <c r="A8" s="68" t="s">
        <v>8</v>
      </c>
      <c r="B8" s="69">
        <v>1005530709</v>
      </c>
      <c r="C8" s="70">
        <v>997554405</v>
      </c>
      <c r="D8" s="71">
        <f t="shared" si="0"/>
        <v>2003085114</v>
      </c>
      <c r="E8" s="72">
        <f t="shared" si="1"/>
        <v>0.5019910047616678</v>
      </c>
      <c r="F8" s="73">
        <f t="shared" si="2"/>
        <v>0.49800899523833214</v>
      </c>
      <c r="G8" s="74">
        <v>201277</v>
      </c>
      <c r="H8" s="84">
        <f t="shared" si="3"/>
        <v>72.035229209596636</v>
      </c>
      <c r="I8" s="85">
        <f t="shared" si="4"/>
        <v>59.657834561183215</v>
      </c>
      <c r="J8" s="75">
        <f t="shared" si="5"/>
        <v>131.69306377077984</v>
      </c>
    </row>
    <row r="9" spans="1:10" s="8" customFormat="1" x14ac:dyDescent="0.2">
      <c r="A9" s="68" t="s">
        <v>16</v>
      </c>
      <c r="B9" s="69">
        <v>2402053461</v>
      </c>
      <c r="C9" s="70">
        <v>2477184971</v>
      </c>
      <c r="D9" s="71">
        <f t="shared" si="0"/>
        <v>4879238432</v>
      </c>
      <c r="E9" s="72">
        <f t="shared" si="1"/>
        <v>0.4923008978709405</v>
      </c>
      <c r="F9" s="73">
        <f t="shared" si="2"/>
        <v>0.50769910212905944</v>
      </c>
      <c r="G9" s="74">
        <v>213671</v>
      </c>
      <c r="H9" s="84">
        <f t="shared" si="3"/>
        <v>76.47093041154092</v>
      </c>
      <c r="I9" s="85">
        <f t="shared" si="4"/>
        <v>63.331375013153895</v>
      </c>
      <c r="J9" s="75">
        <f t="shared" si="5"/>
        <v>139.80230542469482</v>
      </c>
    </row>
    <row r="10" spans="1:10" s="8" customFormat="1" x14ac:dyDescent="0.2">
      <c r="A10" s="68" t="s">
        <v>10</v>
      </c>
      <c r="B10" s="69">
        <v>779526375</v>
      </c>
      <c r="C10" s="70">
        <v>578025895</v>
      </c>
      <c r="D10" s="71">
        <f t="shared" si="0"/>
        <v>1357552270</v>
      </c>
      <c r="E10" s="72">
        <f t="shared" si="1"/>
        <v>0.5742146304245066</v>
      </c>
      <c r="F10" s="73">
        <f t="shared" si="2"/>
        <v>0.4257853695754934</v>
      </c>
      <c r="G10" s="74">
        <v>208608</v>
      </c>
      <c r="H10" s="84">
        <f t="shared" si="3"/>
        <v>74.658928218105061</v>
      </c>
      <c r="I10" s="85">
        <f t="shared" si="4"/>
        <v>61.83071862229319</v>
      </c>
      <c r="J10" s="75">
        <f t="shared" si="5"/>
        <v>136.48964684039825</v>
      </c>
    </row>
    <row r="11" spans="1:10" s="8" customFormat="1" x14ac:dyDescent="0.2">
      <c r="A11" s="68" t="s">
        <v>15</v>
      </c>
      <c r="B11" s="69">
        <v>962439737</v>
      </c>
      <c r="C11" s="70">
        <v>726709668</v>
      </c>
      <c r="D11" s="71">
        <f t="shared" si="0"/>
        <v>1689149405</v>
      </c>
      <c r="E11" s="72">
        <f t="shared" si="1"/>
        <v>0.56977774384616975</v>
      </c>
      <c r="F11" s="73">
        <f t="shared" si="2"/>
        <v>0.43022225615383025</v>
      </c>
      <c r="G11" s="74">
        <v>201299</v>
      </c>
      <c r="H11" s="84">
        <f t="shared" si="3"/>
        <v>72.043102811859242</v>
      </c>
      <c r="I11" s="85">
        <f t="shared" si="4"/>
        <v>59.664355288143298</v>
      </c>
      <c r="J11" s="75">
        <f t="shared" si="5"/>
        <v>131.70745810000255</v>
      </c>
    </row>
    <row r="12" spans="1:10" s="8" customFormat="1" x14ac:dyDescent="0.2">
      <c r="A12" s="68" t="s">
        <v>13</v>
      </c>
      <c r="B12" s="69">
        <v>937803176</v>
      </c>
      <c r="C12" s="70">
        <v>1005038202</v>
      </c>
      <c r="D12" s="71">
        <f t="shared" si="0"/>
        <v>1942841378</v>
      </c>
      <c r="E12" s="72">
        <f t="shared" si="1"/>
        <v>0.48269672790549345</v>
      </c>
      <c r="F12" s="73">
        <f t="shared" si="2"/>
        <v>0.51730327209450655</v>
      </c>
      <c r="G12" s="74">
        <v>204351</v>
      </c>
      <c r="H12" s="84">
        <f t="shared" si="3"/>
        <v>73.135386180290254</v>
      </c>
      <c r="I12" s="85">
        <f t="shared" si="4"/>
        <v>60.568957955515778</v>
      </c>
      <c r="J12" s="75">
        <f t="shared" si="5"/>
        <v>133.70434413580602</v>
      </c>
    </row>
    <row r="13" spans="1:10" s="8" customFormat="1" x14ac:dyDescent="0.2">
      <c r="A13" s="68" t="s">
        <v>12</v>
      </c>
      <c r="B13" s="69">
        <v>2482622720</v>
      </c>
      <c r="C13" s="70">
        <v>2066963516</v>
      </c>
      <c r="D13" s="71">
        <f t="shared" si="0"/>
        <v>4549586236</v>
      </c>
      <c r="E13" s="72">
        <f t="shared" si="1"/>
        <v>0.5456809897030821</v>
      </c>
      <c r="F13" s="73">
        <f t="shared" si="2"/>
        <v>0.4543190102969179</v>
      </c>
      <c r="G13" s="74">
        <v>197866</v>
      </c>
      <c r="H13" s="84">
        <f t="shared" si="3"/>
        <v>70.814462967880317</v>
      </c>
      <c r="I13" s="85">
        <f t="shared" si="4"/>
        <v>58.646825485689249</v>
      </c>
      <c r="J13" s="75">
        <f t="shared" si="5"/>
        <v>129.46128845356958</v>
      </c>
    </row>
    <row r="14" spans="1:10" s="8" customFormat="1" x14ac:dyDescent="0.2">
      <c r="A14" s="68" t="s">
        <v>18</v>
      </c>
      <c r="B14" s="69">
        <v>1927665423</v>
      </c>
      <c r="C14" s="70">
        <v>1545918198</v>
      </c>
      <c r="D14" s="71">
        <f>B14+C14</f>
        <v>3473583621</v>
      </c>
      <c r="E14" s="72">
        <f t="shared" si="1"/>
        <v>0.55495005542577092</v>
      </c>
      <c r="F14" s="73">
        <f t="shared" si="2"/>
        <v>0.44504994457422908</v>
      </c>
      <c r="G14" s="74">
        <v>195088</v>
      </c>
      <c r="H14" s="84">
        <f t="shared" si="3"/>
        <v>69.820241736719979</v>
      </c>
      <c r="I14" s="85">
        <f t="shared" si="4"/>
        <v>57.823435508637893</v>
      </c>
      <c r="J14" s="75">
        <f t="shared" si="5"/>
        <v>127.64367724535788</v>
      </c>
    </row>
    <row r="15" spans="1:10" s="8" customFormat="1" x14ac:dyDescent="0.2">
      <c r="A15" s="68" t="s">
        <v>17</v>
      </c>
      <c r="B15" s="69">
        <v>2268140447</v>
      </c>
      <c r="C15" s="70">
        <v>1122340167</v>
      </c>
      <c r="D15" s="71">
        <f t="shared" si="0"/>
        <v>3390480614</v>
      </c>
      <c r="E15" s="72">
        <f t="shared" si="1"/>
        <v>0.66897313544114545</v>
      </c>
      <c r="F15" s="73">
        <f t="shared" si="2"/>
        <v>0.33102686455885455</v>
      </c>
      <c r="G15" s="74">
        <v>190422</v>
      </c>
      <c r="H15" s="84">
        <f t="shared" si="3"/>
        <v>68.150322275023015</v>
      </c>
      <c r="I15" s="85">
        <f t="shared" si="4"/>
        <v>56.440448599738808</v>
      </c>
      <c r="J15" s="75">
        <f t="shared" si="5"/>
        <v>124.59077087476183</v>
      </c>
    </row>
    <row r="16" spans="1:10" s="8" customFormat="1" x14ac:dyDescent="0.2">
      <c r="A16" s="68" t="s">
        <v>14</v>
      </c>
      <c r="B16" s="69">
        <v>2183284043</v>
      </c>
      <c r="C16" s="70">
        <v>907018578</v>
      </c>
      <c r="D16" s="71">
        <f t="shared" si="0"/>
        <v>3090302621</v>
      </c>
      <c r="E16" s="72">
        <f t="shared" si="1"/>
        <v>0.70649522417759358</v>
      </c>
      <c r="F16" s="73">
        <f t="shared" si="2"/>
        <v>0.29350477582240642</v>
      </c>
      <c r="G16" s="74">
        <v>192940</v>
      </c>
      <c r="H16" s="84">
        <f t="shared" si="3"/>
        <v>69.051491843079802</v>
      </c>
      <c r="I16" s="85">
        <f t="shared" si="4"/>
        <v>57.186775439989106</v>
      </c>
      <c r="J16" s="75">
        <f t="shared" si="5"/>
        <v>126.23826728306891</v>
      </c>
    </row>
    <row r="17" spans="1:10" x14ac:dyDescent="0.2">
      <c r="A17" s="68" t="s">
        <v>9</v>
      </c>
      <c r="B17" s="69">
        <v>1363526650</v>
      </c>
      <c r="C17" s="70">
        <v>1146730773</v>
      </c>
      <c r="D17" s="71">
        <f t="shared" si="0"/>
        <v>2510257423</v>
      </c>
      <c r="E17" s="72">
        <f t="shared" si="1"/>
        <v>0.5431820009799847</v>
      </c>
      <c r="F17" s="73">
        <f t="shared" si="2"/>
        <v>0.45681799902001524</v>
      </c>
      <c r="G17" s="74">
        <v>206738</v>
      </c>
      <c r="H17" s="84">
        <f t="shared" si="3"/>
        <v>73.989672025783321</v>
      </c>
      <c r="I17" s="85">
        <f t="shared" si="4"/>
        <v>61.276456830685547</v>
      </c>
      <c r="J17" s="75">
        <f t="shared" si="5"/>
        <v>135.26612885646887</v>
      </c>
    </row>
    <row r="18" spans="1:10" x14ac:dyDescent="0.2">
      <c r="A18" s="68" t="s">
        <v>7</v>
      </c>
      <c r="B18" s="69">
        <v>9285026617</v>
      </c>
      <c r="C18" s="70">
        <v>7776582047</v>
      </c>
      <c r="D18" s="71">
        <f t="shared" si="0"/>
        <v>17061608664</v>
      </c>
      <c r="E18" s="72">
        <f t="shared" si="1"/>
        <v>0.54420581317114658</v>
      </c>
      <c r="F18" s="73">
        <f t="shared" si="2"/>
        <v>0.45579418682885342</v>
      </c>
      <c r="G18" s="74">
        <v>212711</v>
      </c>
      <c r="H18" s="84">
        <f t="shared" si="3"/>
        <v>76.127355040081625</v>
      </c>
      <c r="I18" s="85">
        <f t="shared" si="4"/>
        <v>63.04683420034997</v>
      </c>
      <c r="J18" s="75">
        <f t="shared" si="5"/>
        <v>139.17418924043159</v>
      </c>
    </row>
    <row r="19" spans="1:10" x14ac:dyDescent="0.2">
      <c r="A19" s="68" t="s">
        <v>11</v>
      </c>
      <c r="B19" s="69">
        <v>2609040330</v>
      </c>
      <c r="C19" s="70">
        <v>2264532390</v>
      </c>
      <c r="D19" s="71">
        <f t="shared" si="0"/>
        <v>4873572720</v>
      </c>
      <c r="E19" s="72">
        <f t="shared" si="1"/>
        <v>0.53534449569062759</v>
      </c>
      <c r="F19" s="73">
        <f t="shared" si="2"/>
        <v>0.46465550430937247</v>
      </c>
      <c r="G19" s="74">
        <v>191624</v>
      </c>
      <c r="H19" s="84">
        <f t="shared" si="3"/>
        <v>68.580507271371019</v>
      </c>
      <c r="I19" s="85">
        <f t="shared" si="4"/>
        <v>56.796717409103728</v>
      </c>
      <c r="J19" s="75">
        <f t="shared" si="5"/>
        <v>125.37722468047474</v>
      </c>
    </row>
    <row r="20" spans="1:10" x14ac:dyDescent="0.2">
      <c r="A20" s="20" t="s">
        <v>19</v>
      </c>
      <c r="B20" s="21">
        <v>1087471626</v>
      </c>
      <c r="C20" s="22">
        <v>1335987427</v>
      </c>
      <c r="D20" s="23">
        <f t="shared" si="0"/>
        <v>2423459053</v>
      </c>
      <c r="E20" s="24">
        <f t="shared" si="1"/>
        <v>0.44872704766924731</v>
      </c>
      <c r="F20" s="25">
        <f t="shared" si="2"/>
        <v>0.55127295233075269</v>
      </c>
      <c r="G20" s="67">
        <v>184754</v>
      </c>
      <c r="H20" s="86">
        <f t="shared" si="3"/>
        <v>66.121796019365419</v>
      </c>
      <c r="I20" s="87">
        <f t="shared" si="4"/>
        <v>54.760472217475623</v>
      </c>
      <c r="J20" s="26">
        <f t="shared" si="5"/>
        <v>120.88226823684104</v>
      </c>
    </row>
    <row r="21" spans="1:10" ht="16" thickBot="1" x14ac:dyDescent="0.25">
      <c r="A21" s="49" t="s">
        <v>61</v>
      </c>
      <c r="B21" s="50">
        <f>SUM(B7:B20)</f>
        <v>32704428730</v>
      </c>
      <c r="C21" s="51">
        <f>SUM(C7:C20)</f>
        <v>27085016873</v>
      </c>
      <c r="D21" s="52">
        <f>SUM(D7:D20)</f>
        <v>59789445603</v>
      </c>
      <c r="E21" s="53">
        <f t="shared" si="1"/>
        <v>0.54699334305851166</v>
      </c>
      <c r="F21" s="54">
        <f t="shared" si="2"/>
        <v>0.45300665694148834</v>
      </c>
      <c r="G21" s="55"/>
      <c r="H21" s="49"/>
      <c r="I21" s="56"/>
      <c r="J21" s="57"/>
    </row>
    <row r="22" spans="1:10" s="8" customFormat="1" ht="17" x14ac:dyDescent="0.2">
      <c r="A22" s="9" t="s">
        <v>52</v>
      </c>
      <c r="B22" s="9"/>
      <c r="C22" s="9"/>
      <c r="D22" s="9">
        <v>88.7</v>
      </c>
      <c r="E22" s="58"/>
      <c r="F22" s="58"/>
    </row>
    <row r="23" spans="1:10" s="8" customFormat="1" x14ac:dyDescent="0.2">
      <c r="A23" s="9" t="s">
        <v>40</v>
      </c>
      <c r="B23" s="9"/>
      <c r="C23" s="9"/>
      <c r="D23" s="59">
        <f>(D22*365.25)/1000</f>
        <v>32.397675</v>
      </c>
    </row>
    <row r="24" spans="1:10" s="8" customFormat="1" ht="17" x14ac:dyDescent="0.2">
      <c r="A24" s="9" t="s">
        <v>79</v>
      </c>
      <c r="C24" s="79" t="s">
        <v>67</v>
      </c>
      <c r="D24" s="12" t="s">
        <v>77</v>
      </c>
    </row>
    <row r="25" spans="1:10" s="8" customFormat="1" x14ac:dyDescent="0.2">
      <c r="C25" s="12">
        <v>2.9000000000000001E-2</v>
      </c>
      <c r="D25" s="80">
        <v>0.03</v>
      </c>
      <c r="G25" s="90"/>
      <c r="H25" s="60"/>
      <c r="I25" s="60"/>
    </row>
    <row r="26" spans="1:10" s="8" customFormat="1" ht="17" x14ac:dyDescent="0.2">
      <c r="A26" s="9" t="s">
        <v>78</v>
      </c>
      <c r="C26" s="9"/>
      <c r="D26" s="61">
        <f>(1+C25)*(1+D25)</f>
        <v>1.0598699999999999</v>
      </c>
      <c r="E26" s="62"/>
      <c r="G26" s="91"/>
    </row>
    <row r="27" spans="1:10" s="8" customFormat="1" x14ac:dyDescent="0.2">
      <c r="A27" s="9" t="s">
        <v>41</v>
      </c>
      <c r="C27" s="9"/>
      <c r="D27" s="63">
        <v>0.1</v>
      </c>
      <c r="G27" s="89"/>
    </row>
    <row r="28" spans="1:10" s="8" customFormat="1" x14ac:dyDescent="0.2">
      <c r="A28" s="9" t="s">
        <v>42</v>
      </c>
      <c r="C28" s="9"/>
      <c r="D28" s="63">
        <v>0.02</v>
      </c>
    </row>
    <row r="29" spans="1:10" s="8" customFormat="1" x14ac:dyDescent="0.2">
      <c r="B29" s="60"/>
      <c r="C29" s="60"/>
    </row>
    <row r="30" spans="1:10" s="9" customFormat="1" x14ac:dyDescent="0.2">
      <c r="A30" s="64" t="s">
        <v>76</v>
      </c>
    </row>
    <row r="31" spans="1:10" s="9" customFormat="1" x14ac:dyDescent="0.2">
      <c r="A31" s="88" t="s">
        <v>82</v>
      </c>
    </row>
    <row r="32" spans="1:10" s="9" customFormat="1" x14ac:dyDescent="0.2">
      <c r="A32" s="65" t="s">
        <v>75</v>
      </c>
    </row>
    <row r="33" spans="1:1" s="9" customFormat="1" x14ac:dyDescent="0.2">
      <c r="A33" s="88" t="s">
        <v>74</v>
      </c>
    </row>
    <row r="34" spans="1:1" s="9" customFormat="1" x14ac:dyDescent="0.2">
      <c r="A34" s="64" t="s">
        <v>50</v>
      </c>
    </row>
    <row r="35" spans="1:1" s="9" customFormat="1" x14ac:dyDescent="0.2">
      <c r="A35" s="64" t="s">
        <v>51</v>
      </c>
    </row>
    <row r="36" spans="1:1" s="8" customFormat="1" x14ac:dyDescent="0.2">
      <c r="A36" s="64" t="s">
        <v>59</v>
      </c>
    </row>
    <row r="37" spans="1:1" s="8" customFormat="1" x14ac:dyDescent="0.2"/>
    <row r="38" spans="1:1" x14ac:dyDescent="0.2"/>
  </sheetData>
  <sheetProtection password="E100" sheet="1"/>
  <mergeCells count="3">
    <mergeCell ref="A2:J2"/>
    <mergeCell ref="A3:J3"/>
    <mergeCell ref="H4:J4"/>
  </mergeCells>
  <hyperlinks>
    <hyperlink ref="A33" r:id="rId1" xr:uid="{00000000-0004-0000-0100-000000000000}"/>
    <hyperlink ref="A31" r:id="rId2" xr:uid="{00000000-0004-0000-0100-000001000000}"/>
  </hyperlinks>
  <pageMargins left="0.7" right="0.7" top="0.78740157499999996" bottom="0.78740157499999996" header="0.3" footer="0.3"/>
  <pageSetup paperSize="9" scale="76" orientation="landscape"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abSelected="1" topLeftCell="A8" zoomScale="145" zoomScaleNormal="145" workbookViewId="0">
      <selection activeCell="G28" sqref="G28"/>
    </sheetView>
  </sheetViews>
  <sheetFormatPr baseColWidth="10" defaultColWidth="0" defaultRowHeight="15" zeroHeight="1" x14ac:dyDescent="0.2"/>
  <cols>
    <col min="1" max="1" width="19.83203125" bestFit="1" customWidth="1"/>
    <col min="2" max="2" width="18.6640625" customWidth="1"/>
    <col min="3" max="4" width="18.6640625" bestFit="1" customWidth="1"/>
    <col min="5" max="6" width="11.1640625" customWidth="1"/>
    <col min="7" max="7" width="21.5" customWidth="1"/>
    <col min="8" max="9" width="16" bestFit="1" customWidth="1"/>
    <col min="10" max="10" width="21.6640625" customWidth="1"/>
    <col min="11" max="11" width="7.33203125" style="8" customWidth="1"/>
  </cols>
  <sheetData>
    <row r="1" spans="1:11" ht="16" x14ac:dyDescent="0.2">
      <c r="A1" s="81" t="s">
        <v>84</v>
      </c>
      <c r="B1" s="8"/>
      <c r="C1" s="8"/>
      <c r="D1" s="8"/>
      <c r="E1" s="8"/>
      <c r="F1" s="8"/>
      <c r="G1" s="8"/>
      <c r="H1" s="8"/>
      <c r="I1" s="8"/>
      <c r="J1" s="8"/>
    </row>
    <row r="2" spans="1:11" ht="42" customHeight="1" x14ac:dyDescent="0.2">
      <c r="A2" s="104" t="s">
        <v>73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1" ht="16" thickBot="1" x14ac:dyDescent="0.25">
      <c r="A3" s="103" t="s">
        <v>72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1" ht="16" thickBot="1" x14ac:dyDescent="0.25">
      <c r="A4" s="78" t="s">
        <v>87</v>
      </c>
      <c r="B4" s="27"/>
      <c r="C4" s="28"/>
      <c r="D4" s="28"/>
      <c r="E4" s="28"/>
      <c r="F4" s="28"/>
      <c r="G4" s="29"/>
      <c r="H4" s="100" t="s">
        <v>58</v>
      </c>
      <c r="I4" s="101"/>
      <c r="J4" s="102"/>
    </row>
    <row r="5" spans="1:11" s="5" customFormat="1" ht="68.25" customHeight="1" x14ac:dyDescent="0.2">
      <c r="A5" s="30" t="s">
        <v>0</v>
      </c>
      <c r="B5" s="31" t="s">
        <v>45</v>
      </c>
      <c r="C5" s="33" t="s">
        <v>43</v>
      </c>
      <c r="D5" s="34" t="s">
        <v>44</v>
      </c>
      <c r="E5" s="32" t="s">
        <v>54</v>
      </c>
      <c r="F5" s="34" t="s">
        <v>55</v>
      </c>
      <c r="G5" s="35" t="s">
        <v>81</v>
      </c>
      <c r="H5" s="36" t="s">
        <v>56</v>
      </c>
      <c r="I5" s="37" t="s">
        <v>57</v>
      </c>
      <c r="J5" s="92" t="s">
        <v>62</v>
      </c>
      <c r="K5" s="98"/>
    </row>
    <row r="6" spans="1:11" s="10" customFormat="1" ht="15.75" customHeight="1" thickBot="1" x14ac:dyDescent="0.25">
      <c r="A6" s="39"/>
      <c r="B6" s="40" t="s">
        <v>47</v>
      </c>
      <c r="C6" s="41" t="s">
        <v>47</v>
      </c>
      <c r="D6" s="42" t="s">
        <v>47</v>
      </c>
      <c r="E6" s="43" t="s">
        <v>46</v>
      </c>
      <c r="F6" s="44" t="s">
        <v>46</v>
      </c>
      <c r="G6" s="45" t="s">
        <v>48</v>
      </c>
      <c r="H6" s="46" t="s">
        <v>53</v>
      </c>
      <c r="I6" s="47" t="s">
        <v>53</v>
      </c>
      <c r="J6" s="93" t="s">
        <v>53</v>
      </c>
      <c r="K6" s="99"/>
    </row>
    <row r="7" spans="1:11" x14ac:dyDescent="0.2">
      <c r="A7" s="13" t="s">
        <v>6</v>
      </c>
      <c r="B7" s="14">
        <v>3486565700</v>
      </c>
      <c r="C7" s="15">
        <v>3307569213</v>
      </c>
      <c r="D7" s="16">
        <f t="shared" ref="D7:D20" si="0">B7+C7</f>
        <v>6794134913</v>
      </c>
      <c r="E7" s="17">
        <f t="shared" ref="E7:E21" si="1">(B7/D7)</f>
        <v>0.51317286816438579</v>
      </c>
      <c r="F7" s="18">
        <f t="shared" ref="F7:F21" si="2">(C7/D7)</f>
        <v>0.48682713183561416</v>
      </c>
      <c r="G7" s="66">
        <v>290674</v>
      </c>
      <c r="H7" s="82">
        <f t="shared" ref="H7:H20" si="3">($D$28*$E$21*((G7*$D$26)/$D$23))</f>
        <v>108.08636956740077</v>
      </c>
      <c r="I7" s="83">
        <f t="shared" ref="I7:I20" si="4">($D$28*$F$21*((G7*$D$26)/$D$23))</f>
        <v>90.858351630292589</v>
      </c>
      <c r="J7" s="94">
        <f t="shared" ref="J7:J20" si="5">H7+I7</f>
        <v>198.94472119769335</v>
      </c>
    </row>
    <row r="8" spans="1:11" s="8" customFormat="1" x14ac:dyDescent="0.2">
      <c r="A8" s="68" t="s">
        <v>8</v>
      </c>
      <c r="B8" s="69">
        <v>1060602151.0000004</v>
      </c>
      <c r="C8" s="70">
        <v>1050065137.0000001</v>
      </c>
      <c r="D8" s="71">
        <f t="shared" si="0"/>
        <v>2110667288.0000005</v>
      </c>
      <c r="E8" s="72">
        <f t="shared" si="1"/>
        <v>0.50249613334605303</v>
      </c>
      <c r="F8" s="73">
        <f t="shared" si="2"/>
        <v>0.49750386665394697</v>
      </c>
      <c r="G8" s="74">
        <v>206281</v>
      </c>
      <c r="H8" s="84">
        <f t="shared" si="3"/>
        <v>76.705052397988808</v>
      </c>
      <c r="I8" s="85">
        <f t="shared" si="4"/>
        <v>64.478940781247672</v>
      </c>
      <c r="J8" s="95">
        <f t="shared" si="5"/>
        <v>141.1839931792365</v>
      </c>
    </row>
    <row r="9" spans="1:11" s="8" customFormat="1" x14ac:dyDescent="0.2">
      <c r="A9" s="68" t="s">
        <v>16</v>
      </c>
      <c r="B9" s="69">
        <v>2557218895.0000005</v>
      </c>
      <c r="C9" s="70">
        <v>2630572439.0000005</v>
      </c>
      <c r="D9" s="71">
        <f t="shared" si="0"/>
        <v>5187791334.000001</v>
      </c>
      <c r="E9" s="72">
        <f t="shared" si="1"/>
        <v>0.49293017593833699</v>
      </c>
      <c r="F9" s="73">
        <f t="shared" si="2"/>
        <v>0.50706982406166301</v>
      </c>
      <c r="G9" s="74">
        <v>217775</v>
      </c>
      <c r="H9" s="84">
        <f t="shared" si="3"/>
        <v>80.97906635110364</v>
      </c>
      <c r="I9" s="85">
        <f t="shared" si="4"/>
        <v>68.071714450852042</v>
      </c>
      <c r="J9" s="95">
        <f t="shared" si="5"/>
        <v>149.05078080195568</v>
      </c>
    </row>
    <row r="10" spans="1:11" s="8" customFormat="1" x14ac:dyDescent="0.2">
      <c r="A10" s="68" t="s">
        <v>10</v>
      </c>
      <c r="B10" s="69">
        <v>821189306</v>
      </c>
      <c r="C10" s="70">
        <v>593131354</v>
      </c>
      <c r="D10" s="71">
        <f t="shared" si="0"/>
        <v>1414320660</v>
      </c>
      <c r="E10" s="72">
        <f t="shared" si="1"/>
        <v>0.58062455652737199</v>
      </c>
      <c r="F10" s="73">
        <f t="shared" si="2"/>
        <v>0.41937544347262806</v>
      </c>
      <c r="G10" s="74">
        <v>213310</v>
      </c>
      <c r="H10" s="84">
        <f t="shared" si="3"/>
        <v>79.318767734376848</v>
      </c>
      <c r="I10" s="85">
        <f t="shared" si="4"/>
        <v>66.676052850470668</v>
      </c>
      <c r="J10" s="95">
        <f t="shared" si="5"/>
        <v>145.9948205848475</v>
      </c>
    </row>
    <row r="11" spans="1:11" s="8" customFormat="1" x14ac:dyDescent="0.2">
      <c r="A11" s="68" t="s">
        <v>15</v>
      </c>
      <c r="B11" s="69">
        <v>1005614555</v>
      </c>
      <c r="C11" s="70">
        <v>774740805.99999964</v>
      </c>
      <c r="D11" s="71">
        <f t="shared" si="0"/>
        <v>1780355360.9999995</v>
      </c>
      <c r="E11" s="72">
        <f t="shared" si="1"/>
        <v>0.56483923211552611</v>
      </c>
      <c r="F11" s="73">
        <f t="shared" si="2"/>
        <v>0.43516076788447394</v>
      </c>
      <c r="G11" s="74">
        <v>211325</v>
      </c>
      <c r="H11" s="84">
        <f t="shared" si="3"/>
        <v>78.580650656167961</v>
      </c>
      <c r="I11" s="85">
        <f t="shared" si="4"/>
        <v>66.055585151308961</v>
      </c>
      <c r="J11" s="95">
        <f t="shared" si="5"/>
        <v>144.63623580747691</v>
      </c>
    </row>
    <row r="12" spans="1:11" s="8" customFormat="1" x14ac:dyDescent="0.2">
      <c r="A12" s="68" t="s">
        <v>13</v>
      </c>
      <c r="B12" s="69">
        <v>992354613.00000012</v>
      </c>
      <c r="C12" s="70">
        <v>1008096988.0000006</v>
      </c>
      <c r="D12" s="71">
        <f t="shared" si="0"/>
        <v>2000451601.0000007</v>
      </c>
      <c r="E12" s="72">
        <f t="shared" si="1"/>
        <v>0.49606529470842209</v>
      </c>
      <c r="F12" s="73">
        <f t="shared" si="2"/>
        <v>0.50393470529157791</v>
      </c>
      <c r="G12" s="74">
        <v>208803</v>
      </c>
      <c r="H12" s="84">
        <f t="shared" si="3"/>
        <v>77.642851527078378</v>
      </c>
      <c r="I12" s="85">
        <f t="shared" si="4"/>
        <v>65.267262966278309</v>
      </c>
      <c r="J12" s="95">
        <f t="shared" si="5"/>
        <v>142.91011449335667</v>
      </c>
    </row>
    <row r="13" spans="1:11" s="8" customFormat="1" x14ac:dyDescent="0.2">
      <c r="A13" s="68" t="s">
        <v>12</v>
      </c>
      <c r="B13" s="69">
        <v>2605990902</v>
      </c>
      <c r="C13" s="70">
        <v>2211991000.9999995</v>
      </c>
      <c r="D13" s="71">
        <f t="shared" si="0"/>
        <v>4817981903</v>
      </c>
      <c r="E13" s="72">
        <f t="shared" si="1"/>
        <v>0.54088847871706092</v>
      </c>
      <c r="F13" s="73">
        <f t="shared" si="2"/>
        <v>0.45911152128293903</v>
      </c>
      <c r="G13" s="74">
        <v>208137</v>
      </c>
      <c r="H13" s="84">
        <f t="shared" si="3"/>
        <v>77.395201162298974</v>
      </c>
      <c r="I13" s="85">
        <f t="shared" si="4"/>
        <v>65.059085894418516</v>
      </c>
      <c r="J13" s="95">
        <f t="shared" si="5"/>
        <v>142.45428705671748</v>
      </c>
    </row>
    <row r="14" spans="1:11" s="8" customFormat="1" x14ac:dyDescent="0.2">
      <c r="A14" s="68" t="s">
        <v>18</v>
      </c>
      <c r="B14" s="69">
        <v>2048447697.9999998</v>
      </c>
      <c r="C14" s="70">
        <v>1672911624.9999993</v>
      </c>
      <c r="D14" s="71">
        <f>B14+C14</f>
        <v>3721359322.999999</v>
      </c>
      <c r="E14" s="72">
        <f t="shared" si="1"/>
        <v>0.55045684122452054</v>
      </c>
      <c r="F14" s="73">
        <f t="shared" si="2"/>
        <v>0.44954315877547946</v>
      </c>
      <c r="G14" s="74">
        <v>201600</v>
      </c>
      <c r="H14" s="84">
        <f t="shared" si="3"/>
        <v>74.964434744036254</v>
      </c>
      <c r="I14" s="85">
        <f t="shared" si="4"/>
        <v>63.015762292695541</v>
      </c>
      <c r="J14" s="95">
        <f t="shared" si="5"/>
        <v>137.98019703673179</v>
      </c>
    </row>
    <row r="15" spans="1:11" s="8" customFormat="1" x14ac:dyDescent="0.2">
      <c r="A15" s="68" t="s">
        <v>17</v>
      </c>
      <c r="B15" s="69">
        <v>2418072420</v>
      </c>
      <c r="C15" s="70">
        <v>1290208041.0000005</v>
      </c>
      <c r="D15" s="71">
        <f t="shared" si="0"/>
        <v>3708280461.0000005</v>
      </c>
      <c r="E15" s="72">
        <f t="shared" si="1"/>
        <v>0.65207376988630628</v>
      </c>
      <c r="F15" s="73">
        <f t="shared" si="2"/>
        <v>0.34792623011369372</v>
      </c>
      <c r="G15" s="74">
        <v>197394</v>
      </c>
      <c r="H15" s="84">
        <f t="shared" si="3"/>
        <v>73.400444602501452</v>
      </c>
      <c r="I15" s="85">
        <f t="shared" si="4"/>
        <v>61.701058442481866</v>
      </c>
      <c r="J15" s="95">
        <f t="shared" si="5"/>
        <v>135.1015030449833</v>
      </c>
    </row>
    <row r="16" spans="1:11" s="8" customFormat="1" x14ac:dyDescent="0.2">
      <c r="A16" s="68" t="s">
        <v>14</v>
      </c>
      <c r="B16" s="69">
        <v>2271553951.000001</v>
      </c>
      <c r="C16" s="70">
        <v>908707864.9999994</v>
      </c>
      <c r="D16" s="71">
        <f t="shared" si="0"/>
        <v>3180261816.0000005</v>
      </c>
      <c r="E16" s="72">
        <f t="shared" si="1"/>
        <v>0.71426633479411639</v>
      </c>
      <c r="F16" s="73">
        <f t="shared" si="2"/>
        <v>0.28573366520588356</v>
      </c>
      <c r="G16" s="74">
        <v>206087</v>
      </c>
      <c r="H16" s="84">
        <f t="shared" si="3"/>
        <v>76.632914003443446</v>
      </c>
      <c r="I16" s="85">
        <f t="shared" si="4"/>
        <v>64.418300613168384</v>
      </c>
      <c r="J16" s="95">
        <f t="shared" si="5"/>
        <v>141.05121461661184</v>
      </c>
    </row>
    <row r="17" spans="1:10" x14ac:dyDescent="0.2">
      <c r="A17" s="68" t="s">
        <v>9</v>
      </c>
      <c r="B17" s="69">
        <v>1429738140.0000002</v>
      </c>
      <c r="C17" s="70">
        <v>1176865753.0000007</v>
      </c>
      <c r="D17" s="71">
        <f t="shared" si="0"/>
        <v>2606603893.000001</v>
      </c>
      <c r="E17" s="72">
        <f t="shared" si="1"/>
        <v>0.54850610169022707</v>
      </c>
      <c r="F17" s="73">
        <f t="shared" si="2"/>
        <v>0.45149389830977293</v>
      </c>
      <c r="G17" s="74">
        <v>207136</v>
      </c>
      <c r="H17" s="84">
        <f t="shared" si="3"/>
        <v>77.022981920340726</v>
      </c>
      <c r="I17" s="85">
        <f t="shared" si="4"/>
        <v>64.746195130256865</v>
      </c>
      <c r="J17" s="95">
        <f t="shared" si="5"/>
        <v>141.76917705059759</v>
      </c>
    </row>
    <row r="18" spans="1:10" x14ac:dyDescent="0.2">
      <c r="A18" s="68" t="s">
        <v>7</v>
      </c>
      <c r="B18" s="69">
        <v>9715505267</v>
      </c>
      <c r="C18" s="70">
        <v>8239739044.0000038</v>
      </c>
      <c r="D18" s="71">
        <f t="shared" si="0"/>
        <v>17955244311.000004</v>
      </c>
      <c r="E18" s="72">
        <f t="shared" si="1"/>
        <v>0.54109568762859694</v>
      </c>
      <c r="F18" s="73">
        <f t="shared" si="2"/>
        <v>0.45890431237140306</v>
      </c>
      <c r="G18" s="74">
        <v>218750</v>
      </c>
      <c r="H18" s="84">
        <f t="shared" si="3"/>
        <v>81.341617560803229</v>
      </c>
      <c r="I18" s="85">
        <f t="shared" si="4"/>
        <v>68.376478182178332</v>
      </c>
      <c r="J18" s="95">
        <f t="shared" si="5"/>
        <v>149.71809574298157</v>
      </c>
    </row>
    <row r="19" spans="1:10" x14ac:dyDescent="0.2">
      <c r="A19" s="68" t="s">
        <v>11</v>
      </c>
      <c r="B19" s="69">
        <v>2730976215.0000005</v>
      </c>
      <c r="C19" s="70">
        <v>2409018277</v>
      </c>
      <c r="D19" s="71">
        <f t="shared" si="0"/>
        <v>5139994492</v>
      </c>
      <c r="E19" s="72">
        <f t="shared" si="1"/>
        <v>0.53131889912538854</v>
      </c>
      <c r="F19" s="73">
        <f t="shared" si="2"/>
        <v>0.46868110087461162</v>
      </c>
      <c r="G19" s="74">
        <v>229245</v>
      </c>
      <c r="H19" s="84">
        <f t="shared" si="3"/>
        <v>85.244155966748963</v>
      </c>
      <c r="I19" s="85">
        <f t="shared" si="4"/>
        <v>71.656986243993003</v>
      </c>
      <c r="J19" s="95">
        <f t="shared" si="5"/>
        <v>156.90114221074197</v>
      </c>
    </row>
    <row r="20" spans="1:10" x14ac:dyDescent="0.2">
      <c r="A20" s="20" t="s">
        <v>19</v>
      </c>
      <c r="B20" s="21">
        <v>936183721</v>
      </c>
      <c r="C20" s="22">
        <v>1374341174.000001</v>
      </c>
      <c r="D20" s="23">
        <f t="shared" si="0"/>
        <v>2310524895.000001</v>
      </c>
      <c r="E20" s="24">
        <f t="shared" si="1"/>
        <v>0.40518226963315174</v>
      </c>
      <c r="F20" s="25">
        <f t="shared" si="2"/>
        <v>0.59481773036684826</v>
      </c>
      <c r="G20" s="67">
        <v>190375</v>
      </c>
      <c r="H20" s="86">
        <f t="shared" si="3"/>
        <v>70.790447740059037</v>
      </c>
      <c r="I20" s="87">
        <f t="shared" si="4"/>
        <v>59.507072155118621</v>
      </c>
      <c r="J20" s="96">
        <f t="shared" si="5"/>
        <v>130.29751989517766</v>
      </c>
    </row>
    <row r="21" spans="1:10" ht="16" thickBot="1" x14ac:dyDescent="0.25">
      <c r="A21" s="49" t="s">
        <v>61</v>
      </c>
      <c r="B21" s="50">
        <f>SUM(B7:B20)</f>
        <v>34080013534</v>
      </c>
      <c r="C21" s="51">
        <f>SUM(C7:C20)</f>
        <v>28647958717.000004</v>
      </c>
      <c r="D21" s="52">
        <f>SUM(D7:D20)</f>
        <v>62727972251</v>
      </c>
      <c r="E21" s="53">
        <f t="shared" si="1"/>
        <v>0.54329850481428088</v>
      </c>
      <c r="F21" s="54">
        <f t="shared" si="2"/>
        <v>0.45670149518571918</v>
      </c>
      <c r="G21" s="55"/>
      <c r="H21" s="49"/>
      <c r="I21" s="56"/>
      <c r="J21" s="57"/>
    </row>
    <row r="22" spans="1:10" s="8" customFormat="1" ht="17" x14ac:dyDescent="0.2">
      <c r="A22" s="9" t="s">
        <v>52</v>
      </c>
      <c r="B22" s="9"/>
      <c r="C22" s="9"/>
      <c r="D22" s="9">
        <v>88.7</v>
      </c>
      <c r="E22" s="58"/>
      <c r="F22" s="58"/>
    </row>
    <row r="23" spans="1:10" s="8" customFormat="1" x14ac:dyDescent="0.2">
      <c r="A23" s="9" t="s">
        <v>40</v>
      </c>
      <c r="B23" s="9"/>
      <c r="C23" s="9"/>
      <c r="D23" s="59">
        <f>(D22*365.25)/1000</f>
        <v>32.397675</v>
      </c>
    </row>
    <row r="24" spans="1:10" s="8" customFormat="1" ht="17" x14ac:dyDescent="0.2">
      <c r="A24" s="9" t="s">
        <v>88</v>
      </c>
      <c r="C24" s="79" t="s">
        <v>67</v>
      </c>
      <c r="D24" s="12" t="s">
        <v>77</v>
      </c>
      <c r="E24" s="12" t="s">
        <v>85</v>
      </c>
    </row>
    <row r="25" spans="1:10" s="8" customFormat="1" x14ac:dyDescent="0.2">
      <c r="C25" s="12">
        <v>2.9000000000000001E-2</v>
      </c>
      <c r="D25" s="12">
        <v>3.7999999999999999E-2</v>
      </c>
      <c r="E25" s="80">
        <v>3.7999999999999999E-2</v>
      </c>
      <c r="F25" s="97"/>
      <c r="G25" s="90"/>
      <c r="H25" s="60"/>
      <c r="I25" s="60"/>
    </row>
    <row r="26" spans="1:10" s="8" customFormat="1" ht="17" x14ac:dyDescent="0.2">
      <c r="A26" s="9" t="s">
        <v>86</v>
      </c>
      <c r="C26" s="9"/>
      <c r="D26" s="61">
        <f>(1+C25)*(1+D25)*(1+E25)</f>
        <v>1.1086898759999999</v>
      </c>
      <c r="E26" s="62"/>
      <c r="G26" s="91"/>
    </row>
    <row r="27" spans="1:10" s="8" customFormat="1" x14ac:dyDescent="0.2">
      <c r="A27" s="9" t="s">
        <v>41</v>
      </c>
      <c r="C27" s="9"/>
      <c r="D27" s="63">
        <v>0.1</v>
      </c>
      <c r="G27" s="89"/>
    </row>
    <row r="28" spans="1:10" s="8" customFormat="1" x14ac:dyDescent="0.2">
      <c r="A28" s="9" t="s">
        <v>42</v>
      </c>
      <c r="C28" s="9"/>
      <c r="D28" s="63">
        <v>0.02</v>
      </c>
    </row>
    <row r="29" spans="1:10" s="8" customFormat="1" x14ac:dyDescent="0.2">
      <c r="B29" s="60"/>
      <c r="C29" s="60"/>
    </row>
    <row r="30" spans="1:10" s="9" customFormat="1" x14ac:dyDescent="0.2">
      <c r="A30" s="64" t="s">
        <v>76</v>
      </c>
    </row>
    <row r="31" spans="1:10" s="9" customFormat="1" x14ac:dyDescent="0.2">
      <c r="A31" s="88" t="s">
        <v>82</v>
      </c>
    </row>
    <row r="32" spans="1:10" s="9" customFormat="1" ht="42" customHeight="1" x14ac:dyDescent="0.2">
      <c r="A32" s="105" t="s">
        <v>92</v>
      </c>
      <c r="B32" s="105"/>
      <c r="C32" s="105"/>
      <c r="D32" s="105"/>
      <c r="E32" s="105"/>
      <c r="F32" s="105"/>
      <c r="G32" s="105"/>
      <c r="H32" s="105"/>
    </row>
    <row r="33" spans="1:1" s="9" customFormat="1" x14ac:dyDescent="0.2">
      <c r="A33" s="88" t="s">
        <v>89</v>
      </c>
    </row>
    <row r="34" spans="1:1" s="9" customFormat="1" x14ac:dyDescent="0.2">
      <c r="A34" s="64" t="s">
        <v>90</v>
      </c>
    </row>
    <row r="35" spans="1:1" s="9" customFormat="1" x14ac:dyDescent="0.2">
      <c r="A35" s="64" t="s">
        <v>91</v>
      </c>
    </row>
    <row r="36" spans="1:1" s="8" customFormat="1" x14ac:dyDescent="0.2">
      <c r="A36" s="64" t="s">
        <v>59</v>
      </c>
    </row>
    <row r="37" spans="1:1" s="8" customFormat="1" x14ac:dyDescent="0.2"/>
    <row r="38" spans="1:1" s="8" customFormat="1" x14ac:dyDescent="0.2"/>
  </sheetData>
  <sheetProtection password="E100" sheet="1"/>
  <mergeCells count="4">
    <mergeCell ref="A2:J2"/>
    <mergeCell ref="A3:J3"/>
    <mergeCell ref="H4:J4"/>
    <mergeCell ref="A32:H32"/>
  </mergeCells>
  <hyperlinks>
    <hyperlink ref="A31" r:id="rId1" xr:uid="{00000000-0004-0000-0200-000000000000}"/>
  </hyperlinks>
  <pageMargins left="0.7" right="0.7" top="0.78740157499999996" bottom="0.78740157499999996" header="0.3" footer="0.3"/>
  <pageSetup paperSize="9" scale="68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workbookViewId="0">
      <selection sqref="A1:F1"/>
    </sheetView>
  </sheetViews>
  <sheetFormatPr baseColWidth="10" defaultColWidth="8.83203125" defaultRowHeight="15" x14ac:dyDescent="0.2"/>
  <cols>
    <col min="1" max="1" width="19.83203125" bestFit="1" customWidth="1"/>
    <col min="2" max="2" width="16.33203125" bestFit="1" customWidth="1"/>
    <col min="3" max="3" width="14.83203125" bestFit="1" customWidth="1"/>
    <col min="4" max="4" width="16.5" bestFit="1" customWidth="1"/>
    <col min="5" max="5" width="14.83203125" bestFit="1" customWidth="1"/>
    <col min="6" max="6" width="13" customWidth="1"/>
  </cols>
  <sheetData>
    <row r="1" spans="1:6" s="5" customFormat="1" ht="5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t="s">
        <v>6</v>
      </c>
      <c r="B2" s="2">
        <v>2831521486</v>
      </c>
      <c r="C2" s="2">
        <v>98136685</v>
      </c>
      <c r="D2" s="3">
        <v>28.8528340446796</v>
      </c>
      <c r="E2" s="2">
        <v>327435920</v>
      </c>
      <c r="F2" s="4">
        <v>32.189363294674202</v>
      </c>
    </row>
    <row r="3" spans="1:6" x14ac:dyDescent="0.2">
      <c r="A3" t="s">
        <v>7</v>
      </c>
      <c r="B3" s="2">
        <v>6415418163</v>
      </c>
      <c r="C3" s="2">
        <v>202011941</v>
      </c>
      <c r="D3" s="3">
        <v>31.757618540975301</v>
      </c>
      <c r="E3" s="2">
        <v>643826298</v>
      </c>
      <c r="F3" s="4">
        <v>34.944689041921499</v>
      </c>
    </row>
    <row r="4" spans="1:6" x14ac:dyDescent="0.2">
      <c r="A4" t="s">
        <v>8</v>
      </c>
      <c r="B4" s="2">
        <v>1093871183</v>
      </c>
      <c r="C4" s="2">
        <v>38870596</v>
      </c>
      <c r="D4" s="3">
        <v>28.141353505359199</v>
      </c>
      <c r="E4" s="2">
        <v>76372085</v>
      </c>
      <c r="F4" s="4">
        <v>30.106131328678401</v>
      </c>
    </row>
    <row r="5" spans="1:6" x14ac:dyDescent="0.2">
      <c r="A5" t="s">
        <v>9</v>
      </c>
      <c r="B5" s="2">
        <v>3753523271</v>
      </c>
      <c r="C5" s="2">
        <v>129611084</v>
      </c>
      <c r="D5" s="3">
        <v>28.9598941322025</v>
      </c>
      <c r="E5" s="2">
        <v>424414566</v>
      </c>
      <c r="F5" s="4">
        <v>32.2344178295739</v>
      </c>
    </row>
    <row r="6" spans="1:6" x14ac:dyDescent="0.2">
      <c r="A6" t="s">
        <v>10</v>
      </c>
      <c r="B6" s="2">
        <v>419008289</v>
      </c>
      <c r="C6" s="2">
        <v>14308376</v>
      </c>
      <c r="D6" s="3">
        <v>29.284126234871099</v>
      </c>
      <c r="E6" s="2">
        <v>38749624</v>
      </c>
      <c r="F6" s="4">
        <v>31.9923038785114</v>
      </c>
    </row>
    <row r="7" spans="1:6" x14ac:dyDescent="0.2">
      <c r="A7" t="s">
        <v>11</v>
      </c>
      <c r="B7" s="2">
        <v>2187411343</v>
      </c>
      <c r="C7" s="2">
        <v>61444172</v>
      </c>
      <c r="D7" s="3">
        <v>35.599980792319897</v>
      </c>
      <c r="E7" s="2">
        <v>221381626</v>
      </c>
      <c r="F7" s="4">
        <v>39.202952706401497</v>
      </c>
    </row>
    <row r="8" spans="1:6" x14ac:dyDescent="0.2">
      <c r="A8" t="s">
        <v>12</v>
      </c>
      <c r="B8" s="2">
        <v>1853941513</v>
      </c>
      <c r="C8" s="2">
        <v>48693522</v>
      </c>
      <c r="D8" s="3">
        <v>38.073678732871301</v>
      </c>
      <c r="E8" s="2">
        <v>192505391</v>
      </c>
      <c r="F8" s="4">
        <v>42.027087381356402</v>
      </c>
    </row>
    <row r="9" spans="1:6" x14ac:dyDescent="0.2">
      <c r="A9" t="s">
        <v>13</v>
      </c>
      <c r="B9" s="2">
        <v>923532723</v>
      </c>
      <c r="C9" s="2">
        <v>29296185</v>
      </c>
      <c r="D9" s="3">
        <v>31.523992731476799</v>
      </c>
      <c r="E9" s="2">
        <v>53221679</v>
      </c>
      <c r="F9" s="4">
        <v>33.340668827698899</v>
      </c>
    </row>
    <row r="10" spans="1:6" x14ac:dyDescent="0.2">
      <c r="A10" t="s">
        <v>14</v>
      </c>
      <c r="B10" s="2">
        <v>888492630</v>
      </c>
      <c r="C10" s="2">
        <v>25577838</v>
      </c>
      <c r="D10" s="3">
        <v>34.7368151287845</v>
      </c>
      <c r="E10" s="2">
        <v>43840329</v>
      </c>
      <c r="F10" s="4">
        <v>36.450811792615198</v>
      </c>
    </row>
    <row r="11" spans="1:6" x14ac:dyDescent="0.2">
      <c r="A11" t="s">
        <v>15</v>
      </c>
      <c r="B11" s="2">
        <v>837260517</v>
      </c>
      <c r="C11" s="2">
        <v>29041116</v>
      </c>
      <c r="D11" s="3">
        <v>28.830177084103799</v>
      </c>
      <c r="E11" s="2">
        <v>21212364</v>
      </c>
      <c r="F11" s="4">
        <v>29.560602319828199</v>
      </c>
    </row>
    <row r="12" spans="1:6" x14ac:dyDescent="0.2">
      <c r="A12" t="s">
        <v>16</v>
      </c>
      <c r="B12" s="2">
        <v>2108215372</v>
      </c>
      <c r="C12" s="2">
        <v>65258169</v>
      </c>
      <c r="D12" s="3">
        <v>32.305769596447</v>
      </c>
      <c r="E12" s="2">
        <v>141076390</v>
      </c>
      <c r="F12" s="4">
        <v>34.467589214769397</v>
      </c>
    </row>
    <row r="13" spans="1:6" x14ac:dyDescent="0.2">
      <c r="A13" t="s">
        <v>17</v>
      </c>
      <c r="B13" s="2">
        <v>1012342795</v>
      </c>
      <c r="C13" s="2">
        <v>34796538</v>
      </c>
      <c r="D13" s="3">
        <v>29.093204473387601</v>
      </c>
      <c r="E13" s="2">
        <v>80515816</v>
      </c>
      <c r="F13" s="4">
        <v>31.407107540411101</v>
      </c>
    </row>
    <row r="14" spans="1:6" x14ac:dyDescent="0.2">
      <c r="A14" t="s">
        <v>18</v>
      </c>
      <c r="B14" s="2">
        <v>1278659452</v>
      </c>
      <c r="C14" s="2">
        <v>48796536</v>
      </c>
      <c r="D14" s="3">
        <v>26.203897998005399</v>
      </c>
      <c r="E14" s="2">
        <v>254168491</v>
      </c>
      <c r="F14" s="4">
        <v>31.412638450401499</v>
      </c>
    </row>
    <row r="15" spans="1:6" x14ac:dyDescent="0.2">
      <c r="A15" t="s">
        <v>19</v>
      </c>
      <c r="B15" s="2">
        <v>1072446717</v>
      </c>
      <c r="C15" s="2">
        <v>37744840</v>
      </c>
      <c r="D15" s="3">
        <v>28.413068302846199</v>
      </c>
      <c r="E15" s="2">
        <v>60748864</v>
      </c>
      <c r="F15" s="4">
        <v>30.022529728566901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"/>
  <sheetViews>
    <sheetView zoomScale="130" zoomScaleNormal="130" workbookViewId="0">
      <selection activeCell="A2" sqref="A2:H15"/>
    </sheetView>
  </sheetViews>
  <sheetFormatPr baseColWidth="10" defaultColWidth="8.83203125" defaultRowHeight="15" x14ac:dyDescent="0.2"/>
  <cols>
    <col min="1" max="1" width="19.83203125" bestFit="1" customWidth="1"/>
    <col min="2" max="2" width="13" customWidth="1"/>
    <col min="3" max="3" width="19.1640625" bestFit="1" customWidth="1"/>
    <col min="4" max="4" width="13.33203125" bestFit="1" customWidth="1"/>
    <col min="5" max="5" width="20.5" bestFit="1" customWidth="1"/>
    <col min="6" max="6" width="20.6640625" bestFit="1" customWidth="1"/>
    <col min="7" max="7" width="16" bestFit="1" customWidth="1"/>
    <col min="8" max="8" width="10.83203125" bestFit="1" customWidth="1"/>
  </cols>
  <sheetData>
    <row r="1" spans="1:8" x14ac:dyDescent="0.2">
      <c r="A1" t="s">
        <v>0</v>
      </c>
      <c r="B1" t="s">
        <v>20</v>
      </c>
      <c r="C1" t="s">
        <v>21</v>
      </c>
      <c r="D1" t="s">
        <v>22</v>
      </c>
      <c r="E1" t="s">
        <v>23</v>
      </c>
      <c r="F1" t="s">
        <v>24</v>
      </c>
      <c r="G1" t="s">
        <v>0</v>
      </c>
      <c r="H1" t="s">
        <v>39</v>
      </c>
    </row>
    <row r="2" spans="1:8" x14ac:dyDescent="0.2">
      <c r="A2" t="s">
        <v>6</v>
      </c>
      <c r="B2">
        <v>4775796796</v>
      </c>
      <c r="C2">
        <v>2831521486</v>
      </c>
      <c r="D2">
        <v>7607318282</v>
      </c>
      <c r="E2" s="7">
        <v>0.3722102035220195</v>
      </c>
      <c r="F2" s="7">
        <v>0.62778979647798039</v>
      </c>
      <c r="G2" t="s">
        <v>26</v>
      </c>
      <c r="H2">
        <v>214295.62</v>
      </c>
    </row>
    <row r="3" spans="1:8" x14ac:dyDescent="0.2">
      <c r="A3" t="s">
        <v>8</v>
      </c>
      <c r="B3">
        <v>2874464890</v>
      </c>
      <c r="C3">
        <v>1093871183</v>
      </c>
      <c r="D3">
        <v>3968336073</v>
      </c>
      <c r="E3" s="7">
        <v>0.27564983481176042</v>
      </c>
      <c r="F3" s="7">
        <v>0.72435016518823958</v>
      </c>
      <c r="G3" t="s">
        <v>28</v>
      </c>
      <c r="H3">
        <v>166200.21</v>
      </c>
    </row>
    <row r="4" spans="1:8" x14ac:dyDescent="0.2">
      <c r="A4" t="s">
        <v>16</v>
      </c>
      <c r="B4">
        <v>3180587128</v>
      </c>
      <c r="C4">
        <v>2108215372</v>
      </c>
      <c r="D4">
        <v>5288802500</v>
      </c>
      <c r="E4" s="7">
        <v>0.3986186612186785</v>
      </c>
      <c r="F4" s="7">
        <v>0.6013813387813215</v>
      </c>
      <c r="G4" t="s">
        <v>35</v>
      </c>
      <c r="H4">
        <v>174700.82</v>
      </c>
    </row>
    <row r="5" spans="1:8" x14ac:dyDescent="0.2">
      <c r="A5" t="s">
        <v>10</v>
      </c>
      <c r="B5">
        <v>2552153433</v>
      </c>
      <c r="C5">
        <v>419008289</v>
      </c>
      <c r="D5">
        <v>2971161722</v>
      </c>
      <c r="E5" s="7">
        <v>0.14102506972186957</v>
      </c>
      <c r="F5" s="7">
        <v>0.85897493027813043</v>
      </c>
      <c r="G5" t="s">
        <v>30</v>
      </c>
      <c r="H5">
        <v>165796.37</v>
      </c>
    </row>
    <row r="6" spans="1:8" x14ac:dyDescent="0.2">
      <c r="A6" t="s">
        <v>15</v>
      </c>
      <c r="B6">
        <v>1982434997</v>
      </c>
      <c r="C6">
        <v>837260517</v>
      </c>
      <c r="D6">
        <v>2819695514</v>
      </c>
      <c r="E6" s="7">
        <v>0.29693295352031401</v>
      </c>
      <c r="F6" s="7">
        <v>0.70306704647968599</v>
      </c>
      <c r="G6" t="s">
        <v>25</v>
      </c>
      <c r="H6">
        <v>165254.32</v>
      </c>
    </row>
    <row r="7" spans="1:8" x14ac:dyDescent="0.2">
      <c r="A7" t="s">
        <v>13</v>
      </c>
      <c r="B7">
        <v>2346116981</v>
      </c>
      <c r="C7">
        <v>923532723</v>
      </c>
      <c r="D7">
        <v>3269649704</v>
      </c>
      <c r="E7" s="7">
        <v>0.28245616705366794</v>
      </c>
      <c r="F7" s="7">
        <v>0.71754383294633206</v>
      </c>
      <c r="G7" t="s">
        <v>33</v>
      </c>
      <c r="H7">
        <v>165610.73000000001</v>
      </c>
    </row>
    <row r="8" spans="1:8" x14ac:dyDescent="0.2">
      <c r="A8" t="s">
        <v>12</v>
      </c>
      <c r="B8">
        <v>2558395533</v>
      </c>
      <c r="C8">
        <v>1853941513</v>
      </c>
      <c r="D8">
        <v>4412337046</v>
      </c>
      <c r="E8" s="7">
        <v>0.42017223382349922</v>
      </c>
      <c r="F8" s="7">
        <v>0.57982776617650078</v>
      </c>
      <c r="G8" t="s">
        <v>32</v>
      </c>
      <c r="H8">
        <v>140678.04999999999</v>
      </c>
    </row>
    <row r="9" spans="1:8" x14ac:dyDescent="0.2">
      <c r="A9" t="s">
        <v>18</v>
      </c>
      <c r="B9">
        <v>1879434666</v>
      </c>
      <c r="C9">
        <v>1278659452</v>
      </c>
      <c r="D9">
        <v>3158094118</v>
      </c>
      <c r="E9" s="7">
        <v>0.40488326320362056</v>
      </c>
      <c r="F9" s="7">
        <v>0.59511673679637944</v>
      </c>
      <c r="G9" t="s">
        <v>37</v>
      </c>
      <c r="H9">
        <v>153138.95000000001</v>
      </c>
    </row>
    <row r="10" spans="1:8" x14ac:dyDescent="0.2">
      <c r="A10" t="s">
        <v>17</v>
      </c>
      <c r="B10">
        <v>1030674157</v>
      </c>
      <c r="C10">
        <v>1012342795</v>
      </c>
      <c r="D10">
        <v>2043016952</v>
      </c>
      <c r="E10" s="7">
        <v>0.495513653966</v>
      </c>
      <c r="F10" s="7">
        <v>0.504486346034</v>
      </c>
      <c r="G10" t="s">
        <v>36</v>
      </c>
      <c r="H10">
        <v>148178.17000000001</v>
      </c>
    </row>
    <row r="11" spans="1:8" x14ac:dyDescent="0.2">
      <c r="A11" t="s">
        <v>14</v>
      </c>
      <c r="B11">
        <v>3350511932</v>
      </c>
      <c r="C11">
        <v>888492630</v>
      </c>
      <c r="D11">
        <v>4239004562</v>
      </c>
      <c r="E11" s="7">
        <v>0.20959935687844633</v>
      </c>
      <c r="F11" s="7">
        <v>0.79040064312155367</v>
      </c>
      <c r="G11" t="s">
        <v>34</v>
      </c>
      <c r="H11">
        <v>148944.12</v>
      </c>
    </row>
    <row r="12" spans="1:8" x14ac:dyDescent="0.2">
      <c r="A12" t="s">
        <v>9</v>
      </c>
      <c r="B12">
        <v>4415376885</v>
      </c>
      <c r="C12">
        <v>3753523271</v>
      </c>
      <c r="D12">
        <v>8168900156</v>
      </c>
      <c r="E12" s="7">
        <v>0.45948942933805637</v>
      </c>
      <c r="F12" s="7">
        <v>0.54051057066194352</v>
      </c>
      <c r="G12" t="s">
        <v>29</v>
      </c>
      <c r="H12">
        <v>164076.62</v>
      </c>
    </row>
    <row r="13" spans="1:8" x14ac:dyDescent="0.2">
      <c r="A13" t="s">
        <v>7</v>
      </c>
      <c r="B13">
        <v>8172245019</v>
      </c>
      <c r="C13">
        <v>6415418163</v>
      </c>
      <c r="D13">
        <v>14587663182</v>
      </c>
      <c r="E13" s="7">
        <v>0.43978381478646345</v>
      </c>
      <c r="F13" s="7">
        <v>0.56021618521353655</v>
      </c>
      <c r="G13" t="s">
        <v>27</v>
      </c>
      <c r="H13">
        <v>153229.17000000001</v>
      </c>
    </row>
    <row r="14" spans="1:8" x14ac:dyDescent="0.2">
      <c r="A14" t="s">
        <v>11</v>
      </c>
      <c r="B14">
        <v>2956358904</v>
      </c>
      <c r="C14">
        <v>2187411343</v>
      </c>
      <c r="D14">
        <v>5143770247</v>
      </c>
      <c r="E14" s="7">
        <v>0.4252544802668361</v>
      </c>
      <c r="F14" s="7">
        <v>0.5747455197331639</v>
      </c>
      <c r="G14" t="s">
        <v>31</v>
      </c>
      <c r="H14">
        <v>163865.24</v>
      </c>
    </row>
    <row r="15" spans="1:8" x14ac:dyDescent="0.2">
      <c r="A15" t="s">
        <v>19</v>
      </c>
      <c r="B15">
        <v>1004692507</v>
      </c>
      <c r="C15">
        <v>1072446717</v>
      </c>
      <c r="D15">
        <v>2077139224</v>
      </c>
      <c r="E15" s="6">
        <v>0.51630950136060783</v>
      </c>
      <c r="F15" s="6">
        <v>0.48369049863939206</v>
      </c>
      <c r="G15" t="s">
        <v>38</v>
      </c>
      <c r="H15">
        <v>143931.64000000001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2</vt:i4>
      </vt:variant>
    </vt:vector>
  </HeadingPairs>
  <TitlesOfParts>
    <vt:vector size="7" baseType="lpstr">
      <vt:lpstr>SUC PV a OV 2021</vt:lpstr>
      <vt:lpstr>SUC PV a OV 2022</vt:lpstr>
      <vt:lpstr>SUC PV a OV 2023</vt:lpstr>
      <vt:lpstr>STOČNÉ</vt:lpstr>
      <vt:lpstr>List1</vt:lpstr>
      <vt:lpstr>'SUC PV a OV 2021'!Oblast_tisku</vt:lpstr>
      <vt:lpstr>'SUC PV a OV 2022'!Oblast_tisku</vt:lpstr>
    </vt:vector>
  </TitlesOfParts>
  <Company>SCCM-PSS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Lóžiová Lucia</dc:creator>
  <cp:lastModifiedBy>Microsoft Office User</cp:lastModifiedBy>
  <cp:lastPrinted>2022-11-28T09:27:30Z</cp:lastPrinted>
  <dcterms:created xsi:type="dcterms:W3CDTF">2018-02-14T17:27:19Z</dcterms:created>
  <dcterms:modified xsi:type="dcterms:W3CDTF">2022-11-28T09:28:01Z</dcterms:modified>
</cp:coreProperties>
</file>